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設計方針 " sheetId="1" r:id="rId1"/>
    <sheet name="ＥＬ壁厚" sheetId="2" r:id="rId2"/>
  </sheets>
  <definedNames>
    <definedName name="_xlnm.Print_Area" localSheetId="1">'ＥＬ壁厚'!$A$1:$U$92</definedName>
  </definedNames>
  <calcPr fullCalcOnLoad="1"/>
</workbook>
</file>

<file path=xl/sharedStrings.xml><?xml version="1.0" encoding="utf-8"?>
<sst xmlns="http://schemas.openxmlformats.org/spreadsheetml/2006/main" count="335" uniqueCount="180">
  <si>
    <t>エレベータ壁の圧縮応力度及び連結スラブ端部補強筋の計算</t>
  </si>
  <si>
    <t>【計算条件】</t>
  </si>
  <si>
    <t>本体に依存するため、局部震度による曲げ応力及びせん断応力に対して、廊下スラブ、連結梁の検証を行う事とします。</t>
  </si>
  <si>
    <t>註）設計方針は別紙参照</t>
  </si>
  <si>
    <t>(m)</t>
  </si>
  <si>
    <t>Ｃ</t>
  </si>
  <si>
    <t>(箇所)</t>
  </si>
  <si>
    <t>Ｄ</t>
  </si>
  <si>
    <t>スラブの許容せん断力</t>
  </si>
  <si>
    <t>mm</t>
  </si>
  <si>
    <t>Qs=fs・b・(d-dt)・0.875</t>
  </si>
  <si>
    <t>Ｔ</t>
  </si>
  <si>
    <t>　　　壁長は全長を採用</t>
  </si>
  <si>
    <t>支持数はエレベータを受けるスラブの数を示す</t>
  </si>
  <si>
    <t>Ｈ</t>
  </si>
  <si>
    <t>（片側の場合：１カ所　両側の場合：２カ所）</t>
  </si>
  <si>
    <t>　梁上下主筋本数</t>
  </si>
  <si>
    <t>エレベータの壁厚は</t>
  </si>
  <si>
    <t>とします</t>
  </si>
  <si>
    <t>符号</t>
  </si>
  <si>
    <t>階数</t>
  </si>
  <si>
    <t>Fc</t>
  </si>
  <si>
    <t>壁厚</t>
  </si>
  <si>
    <t>全壁長</t>
  </si>
  <si>
    <t>Ｎ</t>
  </si>
  <si>
    <t>ΣＮ</t>
  </si>
  <si>
    <t>σｃ</t>
  </si>
  <si>
    <t>判定</t>
  </si>
  <si>
    <t>必要厚</t>
  </si>
  <si>
    <t>Q=K*N</t>
  </si>
  <si>
    <t>M=Q*H</t>
  </si>
  <si>
    <t>T=M/D</t>
  </si>
  <si>
    <t>at=T/nσt</t>
  </si>
  <si>
    <t>(n-D13)</t>
  </si>
  <si>
    <t>(n-D16)</t>
  </si>
  <si>
    <t>(n-D19)</t>
  </si>
  <si>
    <t>fs</t>
  </si>
  <si>
    <t>許容Qs</t>
  </si>
  <si>
    <t>(mm)</t>
  </si>
  <si>
    <t>(kN)</t>
  </si>
  <si>
    <t>(KN)</t>
  </si>
  <si>
    <t>&lt;Fc/4.5</t>
  </si>
  <si>
    <t>(KNm)</t>
  </si>
  <si>
    <t>本</t>
  </si>
  <si>
    <t>EV1</t>
  </si>
  <si>
    <t>補強主筋本数</t>
  </si>
  <si>
    <t>は上下筋合計</t>
  </si>
  <si>
    <t>本数とする</t>
  </si>
  <si>
    <t>梁符号</t>
  </si>
  <si>
    <t>B6</t>
  </si>
  <si>
    <t>上筋</t>
  </si>
  <si>
    <t>-D19</t>
  </si>
  <si>
    <t>下筋</t>
  </si>
  <si>
    <t>STP</t>
  </si>
  <si>
    <t>-D13@</t>
  </si>
  <si>
    <t>独立エレベータ壁の地震時応力の計算及び壁端部補強筋の計算</t>
  </si>
  <si>
    <t>【計算条件】　エレベータ壁が自立壁として働いた時の下記の計算は成立する</t>
  </si>
  <si>
    <t>独立壁端部補強筋の検討</t>
  </si>
  <si>
    <t>階段の壁の端部補強筋の算定は独立壁柱としての応力（M=0.4HCsiW）より求めます。尚せん断力は最下階壁にて検討します。</t>
  </si>
  <si>
    <t>階</t>
  </si>
  <si>
    <t>ft</t>
  </si>
  <si>
    <t>ΣＮi</t>
  </si>
  <si>
    <t>h</t>
  </si>
  <si>
    <t>Σh</t>
  </si>
  <si>
    <t>hi</t>
  </si>
  <si>
    <t>①</t>
  </si>
  <si>
    <t>Z</t>
  </si>
  <si>
    <t>Csi</t>
  </si>
  <si>
    <t>Qb</t>
  </si>
  <si>
    <t>Mb</t>
  </si>
  <si>
    <t>②</t>
  </si>
  <si>
    <t>壁長L</t>
  </si>
  <si>
    <t>③</t>
  </si>
  <si>
    <t>②－③</t>
  </si>
  <si>
    <t>At</t>
  </si>
  <si>
    <t>端部筋</t>
  </si>
  <si>
    <t>(1-hi/H)</t>
  </si>
  <si>
    <t>0.3Z*①</t>
  </si>
  <si>
    <t>CsiW</t>
  </si>
  <si>
    <t>0.4HQb</t>
  </si>
  <si>
    <t>ΣN/2</t>
  </si>
  <si>
    <t>Mb/L</t>
  </si>
  <si>
    <t>Nt/ft</t>
  </si>
  <si>
    <t>径</t>
  </si>
  <si>
    <t>D22</t>
  </si>
  <si>
    <t>総重量Ｗ=N1+・・+Ni</t>
  </si>
  <si>
    <t>地盤より全高さＨ</t>
  </si>
  <si>
    <t>最下階の壁せん断力の検討τ=Qb/tL≦fs</t>
  </si>
  <si>
    <t>sfs=</t>
  </si>
  <si>
    <t>t=</t>
  </si>
  <si>
    <t xml:space="preserve"> mm</t>
  </si>
  <si>
    <t>τ=Qb/tL=</t>
  </si>
  <si>
    <t>許容sfs</t>
  </si>
  <si>
    <t>階段壁端部補強筋は</t>
  </si>
  <si>
    <t>階から</t>
  </si>
  <si>
    <t>階まで</t>
  </si>
  <si>
    <t>とする</t>
  </si>
  <si>
    <t>凡例</t>
  </si>
  <si>
    <t>RF</t>
  </si>
  <si>
    <t>15階</t>
  </si>
  <si>
    <t>15階柱脚部モーメント</t>
  </si>
  <si>
    <t>【地震時応力算定計算式】</t>
  </si>
  <si>
    <t>14階</t>
  </si>
  <si>
    <t>14階柱脚部モーメント</t>
  </si>
  <si>
    <t>せん断力</t>
  </si>
  <si>
    <t>Qb=Csi*W</t>
  </si>
  <si>
    <t>13階</t>
  </si>
  <si>
    <t>13階柱脚部モーメント</t>
  </si>
  <si>
    <t>脚部曲げモーメント</t>
  </si>
  <si>
    <t>Mb=0.4*H*Csi*W=0.4*H*Qb</t>
  </si>
  <si>
    <t>12階</t>
  </si>
  <si>
    <t>12階柱脚部モーメント</t>
  </si>
  <si>
    <t>Csi=0.3*Z*(1-hi/H)</t>
  </si>
  <si>
    <t>11階</t>
  </si>
  <si>
    <t>11階柱脚部モーメント</t>
  </si>
  <si>
    <t>10階</t>
  </si>
  <si>
    <t>10階柱脚部モーメント</t>
  </si>
  <si>
    <t>9階</t>
  </si>
  <si>
    <t>9階柱脚部モーメント</t>
  </si>
  <si>
    <t>8階</t>
  </si>
  <si>
    <t>8階柱脚部モーメント</t>
  </si>
  <si>
    <t>7階</t>
  </si>
  <si>
    <t>7階柱脚部モーメント</t>
  </si>
  <si>
    <t>6階</t>
  </si>
  <si>
    <t>6階柱脚部モーメント</t>
  </si>
  <si>
    <t>5階</t>
  </si>
  <si>
    <t>5階柱脚部モーメント</t>
  </si>
  <si>
    <t>4階</t>
  </si>
  <si>
    <t>4階柱脚部モーメント</t>
  </si>
  <si>
    <t>3階</t>
  </si>
  <si>
    <t>3階柱脚部モーメント</t>
  </si>
  <si>
    <t>2階</t>
  </si>
  <si>
    <t>2階柱脚部モーメント</t>
  </si>
  <si>
    <t>1階</t>
  </si>
  <si>
    <t>1階柱脚部モーメント</t>
  </si>
  <si>
    <t>外部エレベータ壁の圧縮応力度及びスラブ端部補強筋の計算方針について</t>
  </si>
  <si>
    <t>外部エレベータの計算は全て水平荷重１．０Ｇに対して本体架構に伝達できるように、スラブ及び連結梁の補強を行います。</t>
  </si>
  <si>
    <t>　　Ｑ</t>
  </si>
  <si>
    <t>支持数の採用方法は階段の支持数に準ずる</t>
  </si>
  <si>
    <t>at=T/σt</t>
  </si>
  <si>
    <t>Qs</t>
  </si>
  <si>
    <t>Ｂ</t>
  </si>
  <si>
    <t>壁端部補強筋の検討</t>
  </si>
  <si>
    <t>階段の壁の端部補強筋の算定は独立壁柱としての応力（M=0.4hCsiW）より求めます。尚せん断力は最下階壁にて検討します。</t>
  </si>
  <si>
    <t>L=</t>
  </si>
  <si>
    <t xml:space="preserve"> mm       τ=Qb/tL=</t>
  </si>
  <si>
    <t>ELV壁</t>
  </si>
  <si>
    <r>
      <t>(KN/cm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</si>
  <si>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(N/mm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</si>
  <si>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(cm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</si>
  <si>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N/mm</t>
    </r>
    <r>
      <rPr>
        <vertAlign val="superscript"/>
        <sz val="12"/>
        <rFont val="ＭＳ ゴシック"/>
        <family val="3"/>
      </rPr>
      <t>2</t>
    </r>
  </si>
  <si>
    <t>(KN)</t>
  </si>
  <si>
    <r>
      <t>(N/mm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</si>
  <si>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(cm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</si>
  <si>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曲げ応力 M</t>
  </si>
  <si>
    <t>　　　壁長は全壁長（L）を採用</t>
  </si>
  <si>
    <t xml:space="preserve">局部震度           </t>
  </si>
  <si>
    <t xml:space="preserve"> K=</t>
  </si>
  <si>
    <t>ＥＶ芯より本体までの距離   H=</t>
  </si>
  <si>
    <t xml:space="preserve">ＥＶ有効幅          </t>
  </si>
  <si>
    <t>D=</t>
  </si>
  <si>
    <t>鉄筋短期引張応力度</t>
  </si>
  <si>
    <t>σt=</t>
  </si>
  <si>
    <t xml:space="preserve">支持数              </t>
  </si>
  <si>
    <t>n=</t>
  </si>
  <si>
    <t>有効スラブのカブリ厚</t>
  </si>
  <si>
    <t>dt=</t>
  </si>
  <si>
    <t>スラブ厚</t>
  </si>
  <si>
    <t>(mm)</t>
  </si>
  <si>
    <t>全壁長L</t>
  </si>
  <si>
    <t>　曲げ応力 M</t>
  </si>
  <si>
    <t>ＥＶ芯より本体までの距離  H=</t>
  </si>
  <si>
    <t>K=</t>
  </si>
  <si>
    <t>独立エレベータ壁の地震時応力の計算及び壁端部補強筋の計算方針</t>
  </si>
  <si>
    <t>Q</t>
  </si>
  <si>
    <t>ELV壁</t>
  </si>
  <si>
    <t>【計算条件】</t>
  </si>
  <si>
    <t xml:space="preserve">局部震度            </t>
  </si>
  <si>
    <r>
      <t>(KN/cm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</si>
  <si>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N/mm</t>
    </r>
    <r>
      <rPr>
        <vertAlign val="superscript"/>
        <sz val="12"/>
        <rFont val="ＭＳ ゴシック"/>
        <family val="3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</si>
</sst>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vertAlign val="superscript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13" fillId="0" borderId="0">
      <alignment/>
      <protection/>
    </xf>
    <xf numFmtId="0" fontId="50" fillId="31" borderId="0" applyNumberFormat="0" applyBorder="0" applyAlignment="0" applyProtection="0"/>
  </cellStyleXfs>
  <cellXfs count="217">
    <xf numFmtId="0" fontId="0" fillId="0" borderId="0" xfId="0" applyNumberFormat="1" applyFont="1" applyAlignment="1" applyProtection="1">
      <alignment/>
      <protection locked="0"/>
    </xf>
    <xf numFmtId="0" fontId="4" fillId="0" borderId="10" xfId="0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55" applyFont="1" applyBorder="1" applyAlignment="1">
      <alignment horizontal="centerContinuous" vertical="center"/>
      <protection/>
    </xf>
    <xf numFmtId="0" fontId="4" fillId="0" borderId="11" xfId="55" applyNumberFormat="1" applyFont="1" applyBorder="1" applyAlignment="1">
      <alignment vertical="center"/>
      <protection/>
    </xf>
    <xf numFmtId="0" fontId="4" fillId="0" borderId="10" xfId="55" applyNumberFormat="1" applyFont="1" applyBorder="1" applyAlignment="1">
      <alignment vertical="center"/>
      <protection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55" applyNumberFormat="1" applyFont="1" applyAlignment="1">
      <alignment vertical="center"/>
      <protection/>
    </xf>
    <xf numFmtId="0" fontId="0" fillId="0" borderId="0" xfId="55" applyNumberFormat="1" applyFont="1" applyAlignment="1">
      <alignment vertical="center"/>
      <protection/>
    </xf>
    <xf numFmtId="0" fontId="13" fillId="0" borderId="0" xfId="55" applyNumberFormat="1" applyAlignment="1">
      <alignment vertical="center"/>
      <protection/>
    </xf>
    <xf numFmtId="0" fontId="13" fillId="0" borderId="0" xfId="55" applyNumberFormat="1" applyFont="1" applyAlignment="1" applyProtection="1">
      <alignment vertical="center"/>
      <protection locked="0"/>
    </xf>
    <xf numFmtId="0" fontId="7" fillId="0" borderId="10" xfId="55" applyNumberFormat="1" applyFont="1" applyBorder="1" applyAlignment="1">
      <alignment vertical="center"/>
      <protection/>
    </xf>
    <xf numFmtId="0" fontId="4" fillId="0" borderId="13" xfId="55" applyNumberFormat="1" applyFont="1" applyBorder="1" applyAlignment="1">
      <alignment vertical="center"/>
      <protection/>
    </xf>
    <xf numFmtId="0" fontId="4" fillId="0" borderId="14" xfId="55" applyNumberFormat="1" applyFont="1" applyBorder="1" applyAlignment="1">
      <alignment vertical="center"/>
      <protection/>
    </xf>
    <xf numFmtId="176" fontId="8" fillId="32" borderId="15" xfId="55" applyNumberFormat="1" applyFont="1" applyFill="1" applyBorder="1" applyAlignment="1">
      <alignment vertical="center"/>
      <protection/>
    </xf>
    <xf numFmtId="2" fontId="8" fillId="32" borderId="15" xfId="55" applyNumberFormat="1" applyFont="1" applyFill="1" applyBorder="1" applyAlignment="1">
      <alignment vertical="center"/>
      <protection/>
    </xf>
    <xf numFmtId="0" fontId="4" fillId="0" borderId="14" xfId="55" applyNumberFormat="1" applyFont="1" applyBorder="1" applyAlignment="1">
      <alignment horizontal="center" vertical="center"/>
      <protection/>
    </xf>
    <xf numFmtId="0" fontId="4" fillId="0" borderId="0" xfId="55" applyNumberFormat="1" applyFont="1" applyAlignment="1">
      <alignment horizontal="center" vertical="center"/>
      <protection/>
    </xf>
    <xf numFmtId="0" fontId="4" fillId="0" borderId="0" xfId="55" applyNumberFormat="1" applyFont="1" applyBorder="1" applyAlignment="1">
      <alignment vertical="center"/>
      <protection/>
    </xf>
    <xf numFmtId="0" fontId="4" fillId="0" borderId="12" xfId="55" applyNumberFormat="1" applyFont="1" applyBorder="1" applyAlignment="1">
      <alignment vertical="center"/>
      <protection/>
    </xf>
    <xf numFmtId="0" fontId="8" fillId="32" borderId="15" xfId="55" applyNumberFormat="1" applyFont="1" applyFill="1" applyBorder="1" applyAlignment="1">
      <alignment vertical="center"/>
      <protection/>
    </xf>
    <xf numFmtId="0" fontId="9" fillId="0" borderId="13" xfId="55" applyNumberFormat="1" applyFont="1" applyBorder="1" applyAlignment="1">
      <alignment vertical="center"/>
      <protection/>
    </xf>
    <xf numFmtId="0" fontId="9" fillId="0" borderId="0" xfId="55" applyNumberFormat="1" applyFont="1" applyAlignment="1">
      <alignment vertical="center"/>
      <protection/>
    </xf>
    <xf numFmtId="0" fontId="4" fillId="33" borderId="11" xfId="55" applyNumberFormat="1" applyFont="1" applyFill="1" applyBorder="1" applyAlignment="1">
      <alignment horizontal="center" vertical="center"/>
      <protection/>
    </xf>
    <xf numFmtId="0" fontId="8" fillId="0" borderId="12" xfId="55" applyNumberFormat="1" applyFont="1" applyBorder="1" applyAlignment="1">
      <alignment vertical="center"/>
      <protection/>
    </xf>
    <xf numFmtId="0" fontId="4" fillId="0" borderId="11" xfId="55" applyNumberFormat="1" applyFont="1" applyBorder="1" applyAlignment="1">
      <alignment horizontal="center" vertical="center"/>
      <protection/>
    </xf>
    <xf numFmtId="0" fontId="4" fillId="0" borderId="16" xfId="55" applyNumberFormat="1" applyFont="1" applyBorder="1" applyAlignment="1">
      <alignment horizontal="center" vertical="center"/>
      <protection/>
    </xf>
    <xf numFmtId="0" fontId="4" fillId="33" borderId="16" xfId="55" applyNumberFormat="1" applyFont="1" applyFill="1" applyBorder="1" applyAlignment="1">
      <alignment vertical="center"/>
      <protection/>
    </xf>
    <xf numFmtId="0" fontId="13" fillId="0" borderId="12" xfId="55" applyNumberFormat="1" applyBorder="1" applyAlignment="1">
      <alignment vertical="center"/>
      <protection/>
    </xf>
    <xf numFmtId="0" fontId="4" fillId="0" borderId="15" xfId="55" applyNumberFormat="1" applyFont="1" applyBorder="1" applyAlignment="1">
      <alignment horizontal="center" vertical="center"/>
      <protection/>
    </xf>
    <xf numFmtId="0" fontId="4" fillId="33" borderId="15" xfId="55" applyNumberFormat="1" applyFont="1" applyFill="1" applyBorder="1" applyAlignment="1">
      <alignment horizontal="center" vertical="center"/>
      <protection/>
    </xf>
    <xf numFmtId="0" fontId="13" fillId="0" borderId="10" xfId="55" applyNumberFormat="1" applyBorder="1" applyAlignment="1">
      <alignment vertical="center"/>
      <protection/>
    </xf>
    <xf numFmtId="0" fontId="0" fillId="0" borderId="0" xfId="55" applyNumberFormat="1" applyFont="1" applyBorder="1" applyAlignment="1">
      <alignment vertical="center"/>
      <protection/>
    </xf>
    <xf numFmtId="0" fontId="4" fillId="32" borderId="17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Border="1" applyAlignment="1">
      <alignment horizontal="center" vertical="center"/>
      <protection/>
    </xf>
    <xf numFmtId="0" fontId="4" fillId="34" borderId="0" xfId="55" applyNumberFormat="1" applyFont="1" applyFill="1" applyBorder="1" applyAlignment="1">
      <alignment horizontal="center" vertical="center"/>
      <protection/>
    </xf>
    <xf numFmtId="0" fontId="4" fillId="34" borderId="0" xfId="55" applyNumberFormat="1" applyFont="1" applyFill="1" applyAlignment="1">
      <alignment horizontal="center" vertical="center"/>
      <protection/>
    </xf>
    <xf numFmtId="0" fontId="7" fillId="0" borderId="10" xfId="55" applyFont="1" applyBorder="1" applyAlignment="1">
      <alignment horizontal="centerContinuous" vertical="center"/>
      <protection/>
    </xf>
    <xf numFmtId="0" fontId="13" fillId="0" borderId="10" xfId="55" applyBorder="1" applyAlignment="1">
      <alignment horizontal="centerContinuous" vertical="center"/>
      <protection/>
    </xf>
    <xf numFmtId="0" fontId="10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12" fillId="0" borderId="0" xfId="55" applyNumberFormat="1" applyFont="1" applyAlignment="1">
      <alignment horizontal="right" vertical="center"/>
      <protection/>
    </xf>
    <xf numFmtId="0" fontId="13" fillId="0" borderId="15" xfId="55" applyNumberFormat="1" applyBorder="1" applyAlignment="1">
      <alignment vertical="center"/>
      <protection/>
    </xf>
    <xf numFmtId="0" fontId="13" fillId="0" borderId="14" xfId="55" applyNumberFormat="1" applyBorder="1" applyAlignment="1">
      <alignment vertical="center"/>
      <protection/>
    </xf>
    <xf numFmtId="0" fontId="12" fillId="0" borderId="0" xfId="55" applyNumberFormat="1" applyFont="1" applyAlignment="1">
      <alignment vertical="center"/>
      <protection/>
    </xf>
    <xf numFmtId="0" fontId="13" fillId="0" borderId="0" xfId="55" applyNumberFormat="1" applyFont="1" applyAlignment="1">
      <alignment vertical="center"/>
      <protection/>
    </xf>
    <xf numFmtId="0" fontId="13" fillId="0" borderId="13" xfId="55" applyNumberFormat="1" applyBorder="1" applyAlignment="1">
      <alignment vertical="center"/>
      <protection/>
    </xf>
    <xf numFmtId="0" fontId="0" fillId="34" borderId="0" xfId="55" applyNumberFormat="1" applyFont="1" applyFill="1" applyAlignment="1">
      <alignment vertical="center"/>
      <protection/>
    </xf>
    <xf numFmtId="0" fontId="4" fillId="0" borderId="16" xfId="55" applyFont="1" applyBorder="1" applyAlignment="1">
      <alignment horizontal="centerContinuous" vertical="center"/>
      <protection/>
    </xf>
    <xf numFmtId="0" fontId="4" fillId="0" borderId="12" xfId="55" applyNumberFormat="1" applyFont="1" applyBorder="1" applyAlignment="1">
      <alignment horizontal="center" vertical="center"/>
      <protection/>
    </xf>
    <xf numFmtId="0" fontId="4" fillId="0" borderId="10" xfId="55" applyNumberFormat="1" applyFont="1" applyBorder="1" applyAlignment="1">
      <alignment horizontal="center" vertical="center"/>
      <protection/>
    </xf>
    <xf numFmtId="0" fontId="4" fillId="32" borderId="16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Border="1" applyAlignment="1">
      <alignment vertical="center"/>
      <protection/>
    </xf>
    <xf numFmtId="0" fontId="4" fillId="0" borderId="18" xfId="55" applyNumberFormat="1" applyFont="1" applyBorder="1" applyAlignment="1">
      <alignment horizontal="center" vertical="center"/>
      <protection/>
    </xf>
    <xf numFmtId="0" fontId="4" fillId="0" borderId="19" xfId="55" applyNumberFormat="1" applyFont="1" applyBorder="1" applyAlignment="1">
      <alignment vertical="center"/>
      <protection/>
    </xf>
    <xf numFmtId="0" fontId="4" fillId="0" borderId="20" xfId="55" applyNumberFormat="1" applyFont="1" applyBorder="1" applyAlignment="1">
      <alignment vertical="center"/>
      <protection/>
    </xf>
    <xf numFmtId="0" fontId="4" fillId="0" borderId="19" xfId="55" applyNumberFormat="1" applyFont="1" applyBorder="1" applyAlignment="1">
      <alignment horizontal="center" vertical="center"/>
      <protection/>
    </xf>
    <xf numFmtId="0" fontId="4" fillId="33" borderId="18" xfId="55" applyNumberFormat="1" applyFont="1" applyFill="1" applyBorder="1" applyAlignment="1">
      <alignment horizontal="center" vertical="center"/>
      <protection/>
    </xf>
    <xf numFmtId="0" fontId="4" fillId="33" borderId="20" xfId="55" applyNumberFormat="1" applyFont="1" applyFill="1" applyBorder="1" applyAlignment="1">
      <alignment horizontal="center" vertical="center"/>
      <protection/>
    </xf>
    <xf numFmtId="0" fontId="4" fillId="33" borderId="19" xfId="55" applyNumberFormat="1" applyFont="1" applyFill="1" applyBorder="1" applyAlignment="1">
      <alignment horizontal="center" vertical="center"/>
      <protection/>
    </xf>
    <xf numFmtId="0" fontId="4" fillId="33" borderId="18" xfId="55" applyNumberFormat="1" applyFont="1" applyFill="1" applyBorder="1" applyAlignment="1">
      <alignment vertical="center"/>
      <protection/>
    </xf>
    <xf numFmtId="0" fontId="4" fillId="0" borderId="20" xfId="55" applyNumberFormat="1" applyFont="1" applyBorder="1" applyAlignment="1">
      <alignment horizontal="center" vertical="center"/>
      <protection/>
    </xf>
    <xf numFmtId="0" fontId="4" fillId="0" borderId="21" xfId="55" applyNumberFormat="1" applyFont="1" applyBorder="1" applyAlignment="1">
      <alignment vertical="center"/>
      <protection/>
    </xf>
    <xf numFmtId="0" fontId="4" fillId="0" borderId="22" xfId="55" applyNumberFormat="1" applyFont="1" applyBorder="1" applyAlignment="1">
      <alignment vertical="center"/>
      <protection/>
    </xf>
    <xf numFmtId="0" fontId="4" fillId="32" borderId="23" xfId="55" applyNumberFormat="1" applyFont="1" applyFill="1" applyBorder="1" applyAlignment="1">
      <alignment horizontal="center" vertical="center"/>
      <protection/>
    </xf>
    <xf numFmtId="0" fontId="4" fillId="0" borderId="23" xfId="55" applyNumberFormat="1" applyFont="1" applyBorder="1" applyAlignment="1">
      <alignment horizontal="center" vertical="center"/>
      <protection/>
    </xf>
    <xf numFmtId="0" fontId="4" fillId="32" borderId="23" xfId="55" applyFont="1" applyFill="1" applyBorder="1" applyAlignment="1">
      <alignment horizontal="centerContinuous" vertical="center"/>
      <protection/>
    </xf>
    <xf numFmtId="0" fontId="4" fillId="32" borderId="22" xfId="55" applyFont="1" applyFill="1" applyBorder="1" applyAlignment="1">
      <alignment horizontal="centerContinuous" vertical="center"/>
      <protection/>
    </xf>
    <xf numFmtId="0" fontId="4" fillId="0" borderId="23" xfId="55" applyNumberFormat="1" applyFont="1" applyBorder="1" applyAlignment="1">
      <alignment vertical="center"/>
      <protection/>
    </xf>
    <xf numFmtId="0" fontId="0" fillId="0" borderId="22" xfId="55" applyNumberFormat="1" applyFont="1" applyBorder="1" applyAlignment="1">
      <alignment vertical="center"/>
      <protection/>
    </xf>
    <xf numFmtId="0" fontId="0" fillId="0" borderId="24" xfId="55" applyNumberFormat="1" applyFont="1" applyBorder="1" applyAlignment="1">
      <alignment vertical="center"/>
      <protection/>
    </xf>
    <xf numFmtId="0" fontId="10" fillId="0" borderId="25" xfId="55" applyNumberFormat="1" applyFont="1" applyBorder="1" applyAlignment="1">
      <alignment horizontal="center" vertical="center"/>
      <protection/>
    </xf>
    <xf numFmtId="0" fontId="10" fillId="33" borderId="26" xfId="55" applyFont="1" applyFill="1" applyBorder="1" applyAlignment="1">
      <alignment horizontal="centerContinuous" vertical="center"/>
      <protection/>
    </xf>
    <xf numFmtId="0" fontId="4" fillId="0" borderId="27" xfId="55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7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vertical="center"/>
    </xf>
    <xf numFmtId="176" fontId="8" fillId="32" borderId="15" xfId="0" applyNumberFormat="1" applyFont="1" applyFill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2" fontId="8" fillId="32" borderId="15" xfId="0" applyNumberFormat="1" applyFont="1" applyFill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8" xfId="0" applyNumberFormat="1" applyFont="1" applyBorder="1" applyAlignment="1">
      <alignment vertical="center"/>
    </xf>
    <xf numFmtId="0" fontId="8" fillId="32" borderId="15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32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4" fillId="32" borderId="15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33" borderId="15" xfId="0" applyNumberFormat="1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" fillId="32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0" fontId="10" fillId="0" borderId="11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0" fillId="0" borderId="12" xfId="0" applyNumberFormat="1" applyFont="1" applyBorder="1" applyAlignment="1">
      <alignment vertical="center"/>
    </xf>
    <xf numFmtId="0" fontId="4" fillId="32" borderId="14" xfId="0" applyNumberFormat="1" applyFont="1" applyFill="1" applyBorder="1" applyAlignment="1">
      <alignment vertical="center"/>
    </xf>
    <xf numFmtId="0" fontId="4" fillId="32" borderId="15" xfId="0" applyNumberFormat="1" applyFont="1" applyFill="1" applyBorder="1" applyAlignment="1">
      <alignment vertical="center"/>
    </xf>
    <xf numFmtId="2" fontId="4" fillId="32" borderId="15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2" fontId="4" fillId="33" borderId="15" xfId="0" applyNumberFormat="1" applyFont="1" applyFill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11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/>
    </xf>
    <xf numFmtId="0" fontId="4" fillId="32" borderId="18" xfId="0" applyNumberFormat="1" applyFont="1" applyFill="1" applyBorder="1" applyAlignment="1">
      <alignment horizontal="center" vertical="center"/>
    </xf>
    <xf numFmtId="0" fontId="4" fillId="32" borderId="32" xfId="0" applyNumberFormat="1" applyFont="1" applyFill="1" applyBorder="1" applyAlignment="1">
      <alignment vertical="center"/>
    </xf>
    <xf numFmtId="0" fontId="8" fillId="32" borderId="32" xfId="0" applyNumberFormat="1" applyFont="1" applyFill="1" applyBorder="1" applyAlignment="1">
      <alignment horizontal="center" vertical="center"/>
    </xf>
    <xf numFmtId="0" fontId="8" fillId="32" borderId="19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 vertical="center"/>
    </xf>
    <xf numFmtId="0" fontId="4" fillId="33" borderId="19" xfId="0" applyNumberFormat="1" applyFont="1" applyFill="1" applyBorder="1" applyAlignment="1">
      <alignment vertical="center"/>
    </xf>
    <xf numFmtId="0" fontId="4" fillId="34" borderId="32" xfId="0" applyNumberFormat="1" applyFont="1" applyFill="1" applyBorder="1" applyAlignment="1">
      <alignment vertical="center"/>
    </xf>
    <xf numFmtId="0" fontId="4" fillId="34" borderId="19" xfId="0" applyNumberFormat="1" applyFont="1" applyFill="1" applyBorder="1" applyAlignment="1">
      <alignment vertical="center"/>
    </xf>
    <xf numFmtId="0" fontId="4" fillId="32" borderId="33" xfId="0" applyNumberFormat="1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32" borderId="35" xfId="0" applyNumberFormat="1" applyFont="1" applyFill="1" applyBorder="1" applyAlignment="1">
      <alignment horizontal="center" vertical="center"/>
    </xf>
    <xf numFmtId="176" fontId="8" fillId="32" borderId="36" xfId="0" applyNumberFormat="1" applyFont="1" applyFill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vertical="center"/>
    </xf>
    <xf numFmtId="0" fontId="4" fillId="33" borderId="35" xfId="0" applyNumberFormat="1" applyFont="1" applyFill="1" applyBorder="1" applyAlignment="1">
      <alignment horizontal="center" vertical="center"/>
    </xf>
    <xf numFmtId="2" fontId="4" fillId="33" borderId="36" xfId="0" applyNumberFormat="1" applyFont="1" applyFill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0" fontId="4" fillId="33" borderId="35" xfId="0" applyNumberFormat="1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0" fontId="4" fillId="34" borderId="35" xfId="0" applyNumberFormat="1" applyFont="1" applyFill="1" applyBorder="1" applyAlignment="1">
      <alignment vertical="center"/>
    </xf>
    <xf numFmtId="0" fontId="4" fillId="32" borderId="35" xfId="0" applyNumberFormat="1" applyFont="1" applyFill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32" borderId="36" xfId="0" applyNumberFormat="1" applyFont="1" applyFill="1" applyBorder="1" applyAlignment="1">
      <alignment vertical="center"/>
    </xf>
    <xf numFmtId="2" fontId="4" fillId="32" borderId="36" xfId="0" applyNumberFormat="1" applyFont="1" applyFill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32" borderId="38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left" vertical="center"/>
    </xf>
    <xf numFmtId="0" fontId="4" fillId="34" borderId="39" xfId="0" applyNumberFormat="1" applyFont="1" applyFill="1" applyBorder="1" applyAlignment="1">
      <alignment vertical="center"/>
    </xf>
    <xf numFmtId="2" fontId="4" fillId="34" borderId="39" xfId="0" applyNumberFormat="1" applyFont="1" applyFill="1" applyBorder="1" applyAlignment="1">
      <alignment vertical="center"/>
    </xf>
    <xf numFmtId="176" fontId="4" fillId="33" borderId="36" xfId="0" applyNumberFormat="1" applyFont="1" applyFill="1" applyBorder="1" applyAlignment="1">
      <alignment vertical="center"/>
    </xf>
    <xf numFmtId="2" fontId="4" fillId="33" borderId="36" xfId="0" applyNumberFormat="1" applyFont="1" applyFill="1" applyBorder="1" applyAlignment="1">
      <alignment vertical="center"/>
    </xf>
    <xf numFmtId="176" fontId="4" fillId="34" borderId="39" xfId="0" applyNumberFormat="1" applyFont="1" applyFill="1" applyBorder="1" applyAlignment="1">
      <alignment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horizontal="center" vertical="center"/>
    </xf>
    <xf numFmtId="0" fontId="4" fillId="32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32" borderId="36" xfId="0" applyFont="1" applyFill="1" applyBorder="1" applyAlignment="1">
      <alignment horizontal="centerContinuous" vertical="center"/>
    </xf>
    <xf numFmtId="0" fontId="4" fillId="32" borderId="39" xfId="0" applyFont="1" applyFill="1" applyBorder="1" applyAlignment="1">
      <alignment horizontal="centerContinuous" vertical="center"/>
    </xf>
    <xf numFmtId="0" fontId="0" fillId="0" borderId="39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4" fillId="32" borderId="41" xfId="0" applyNumberFormat="1" applyFont="1" applyFill="1" applyBorder="1" applyAlignment="1">
      <alignment vertical="center"/>
    </xf>
    <xf numFmtId="0" fontId="4" fillId="32" borderId="32" xfId="0" applyNumberFormat="1" applyFont="1" applyFill="1" applyBorder="1" applyAlignment="1">
      <alignment horizontal="center" vertical="center"/>
    </xf>
    <xf numFmtId="2" fontId="4" fillId="32" borderId="35" xfId="0" applyNumberFormat="1" applyFont="1" applyFill="1" applyBorder="1" applyAlignment="1">
      <alignment vertical="center"/>
    </xf>
    <xf numFmtId="2" fontId="4" fillId="32" borderId="32" xfId="0" applyNumberFormat="1" applyFont="1" applyFill="1" applyBorder="1" applyAlignment="1">
      <alignment vertical="center"/>
    </xf>
    <xf numFmtId="2" fontId="4" fillId="32" borderId="41" xfId="0" applyNumberFormat="1" applyFont="1" applyFill="1" applyBorder="1" applyAlignment="1">
      <alignment vertical="center"/>
    </xf>
    <xf numFmtId="2" fontId="4" fillId="34" borderId="42" xfId="0" applyNumberFormat="1" applyFont="1" applyFill="1" applyBorder="1" applyAlignment="1">
      <alignment vertical="center"/>
    </xf>
    <xf numFmtId="0" fontId="4" fillId="0" borderId="33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176" fontId="4" fillId="34" borderId="42" xfId="0" applyNumberFormat="1" applyFont="1" applyFill="1" applyBorder="1" applyAlignment="1">
      <alignment vertical="center"/>
    </xf>
    <xf numFmtId="0" fontId="10" fillId="33" borderId="42" xfId="0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10" fillId="33" borderId="43" xfId="0" applyFont="1" applyFill="1" applyBorder="1" applyAlignment="1">
      <alignment horizontal="centerContinuous" vertical="center"/>
    </xf>
    <xf numFmtId="0" fontId="4" fillId="0" borderId="44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32" borderId="4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46" xfId="55" applyNumberFormat="1" applyFont="1" applyBorder="1" applyAlignment="1">
      <alignment vertical="center"/>
      <protection/>
    </xf>
    <xf numFmtId="0" fontId="6" fillId="0" borderId="47" xfId="55" applyFont="1" applyBorder="1" applyAlignment="1">
      <alignment horizontal="center" vertical="center"/>
      <protection/>
    </xf>
    <xf numFmtId="0" fontId="6" fillId="0" borderId="48" xfId="55" applyFont="1" applyBorder="1" applyAlignment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設計方針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hyperlink" Target="http://www.forum-design.co.jp/" TargetMode="External" /><Relationship Id="rId4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6</xdr:row>
      <xdr:rowOff>228600</xdr:rowOff>
    </xdr:from>
    <xdr:to>
      <xdr:col>13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8172450" y="3333750"/>
          <a:ext cx="1571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714375</xdr:colOff>
      <xdr:row>6</xdr:row>
      <xdr:rowOff>219075</xdr:rowOff>
    </xdr:from>
    <xdr:to>
      <xdr:col>13</xdr:col>
      <xdr:colOff>19050</xdr:colOff>
      <xdr:row>9</xdr:row>
      <xdr:rowOff>219075</xdr:rowOff>
    </xdr:to>
    <xdr:sp>
      <xdr:nvSpPr>
        <xdr:cNvPr id="2" name="Line 3"/>
        <xdr:cNvSpPr>
          <a:spLocks/>
        </xdr:cNvSpPr>
      </xdr:nvSpPr>
      <xdr:spPr>
        <a:xfrm flipV="1">
          <a:off x="8162925" y="3324225"/>
          <a:ext cx="1600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28575</xdr:rowOff>
    </xdr:from>
    <xdr:to>
      <xdr:col>12</xdr:col>
      <xdr:colOff>9525</xdr:colOff>
      <xdr:row>10</xdr:row>
      <xdr:rowOff>28575</xdr:rowOff>
    </xdr:to>
    <xdr:sp>
      <xdr:nvSpPr>
        <xdr:cNvPr id="3" name="Line 4"/>
        <xdr:cNvSpPr>
          <a:spLocks/>
        </xdr:cNvSpPr>
      </xdr:nvSpPr>
      <xdr:spPr>
        <a:xfrm>
          <a:off x="8924925" y="31337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57150</xdr:rowOff>
    </xdr:from>
    <xdr:to>
      <xdr:col>14</xdr:col>
      <xdr:colOff>342900</xdr:colOff>
      <xdr:row>11</xdr:row>
      <xdr:rowOff>142875</xdr:rowOff>
    </xdr:to>
    <xdr:sp>
      <xdr:nvSpPr>
        <xdr:cNvPr id="4" name="Rectangle 6" descr="25%"/>
        <xdr:cNvSpPr>
          <a:spLocks/>
        </xdr:cNvSpPr>
      </xdr:nvSpPr>
      <xdr:spPr>
        <a:xfrm>
          <a:off x="10582275" y="3162300"/>
          <a:ext cx="333375" cy="132397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619125</xdr:colOff>
      <xdr:row>7</xdr:row>
      <xdr:rowOff>0</xdr:rowOff>
    </xdr:from>
    <xdr:to>
      <xdr:col>10</xdr:col>
      <xdr:colOff>533400</xdr:colOff>
      <xdr:row>7</xdr:row>
      <xdr:rowOff>0</xdr:rowOff>
    </xdr:to>
    <xdr:sp>
      <xdr:nvSpPr>
        <xdr:cNvPr id="5" name="Line 9"/>
        <xdr:cNvSpPr>
          <a:spLocks/>
        </xdr:cNvSpPr>
      </xdr:nvSpPr>
      <xdr:spPr>
        <a:xfrm>
          <a:off x="7334250" y="3352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619125</xdr:colOff>
      <xdr:row>10</xdr:row>
      <xdr:rowOff>0</xdr:rowOff>
    </xdr:from>
    <xdr:to>
      <xdr:col>10</xdr:col>
      <xdr:colOff>533400</xdr:colOff>
      <xdr:row>10</xdr:row>
      <xdr:rowOff>0</xdr:rowOff>
    </xdr:to>
    <xdr:sp>
      <xdr:nvSpPr>
        <xdr:cNvPr id="6" name="Line 10"/>
        <xdr:cNvSpPr>
          <a:spLocks/>
        </xdr:cNvSpPr>
      </xdr:nvSpPr>
      <xdr:spPr>
        <a:xfrm>
          <a:off x="7334250" y="4095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333375</xdr:colOff>
      <xdr:row>6</xdr:row>
      <xdr:rowOff>219075</xdr:rowOff>
    </xdr:from>
    <xdr:to>
      <xdr:col>14</xdr:col>
      <xdr:colOff>819150</xdr:colOff>
      <xdr:row>6</xdr:row>
      <xdr:rowOff>219075</xdr:rowOff>
    </xdr:to>
    <xdr:sp>
      <xdr:nvSpPr>
        <xdr:cNvPr id="7" name="Line 11"/>
        <xdr:cNvSpPr>
          <a:spLocks/>
        </xdr:cNvSpPr>
      </xdr:nvSpPr>
      <xdr:spPr>
        <a:xfrm>
          <a:off x="10906125" y="3324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581025</xdr:colOff>
      <xdr:row>8</xdr:row>
      <xdr:rowOff>133350</xdr:rowOff>
    </xdr:from>
    <xdr:to>
      <xdr:col>14</xdr:col>
      <xdr:colOff>809625</xdr:colOff>
      <xdr:row>8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10325100" y="3733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381000</xdr:colOff>
      <xdr:row>10</xdr:row>
      <xdr:rowOff>152400</xdr:rowOff>
    </xdr:from>
    <xdr:to>
      <xdr:col>15</xdr:col>
      <xdr:colOff>0</xdr:colOff>
      <xdr:row>10</xdr:row>
      <xdr:rowOff>152400</xdr:rowOff>
    </xdr:to>
    <xdr:sp>
      <xdr:nvSpPr>
        <xdr:cNvPr id="9" name="Line 13"/>
        <xdr:cNvSpPr>
          <a:spLocks/>
        </xdr:cNvSpPr>
      </xdr:nvSpPr>
      <xdr:spPr>
        <a:xfrm flipH="1">
          <a:off x="10953750" y="4248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66675</xdr:rowOff>
    </xdr:from>
    <xdr:to>
      <xdr:col>14</xdr:col>
      <xdr:colOff>428625</xdr:colOff>
      <xdr:row>14</xdr:row>
      <xdr:rowOff>200025</xdr:rowOff>
    </xdr:to>
    <xdr:sp>
      <xdr:nvSpPr>
        <xdr:cNvPr id="10" name="Line 14"/>
        <xdr:cNvSpPr>
          <a:spLocks/>
        </xdr:cNvSpPr>
      </xdr:nvSpPr>
      <xdr:spPr>
        <a:xfrm>
          <a:off x="10210800" y="4162425"/>
          <a:ext cx="7905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152400</xdr:rowOff>
    </xdr:from>
    <xdr:to>
      <xdr:col>12</xdr:col>
      <xdr:colOff>47625</xdr:colOff>
      <xdr:row>11</xdr:row>
      <xdr:rowOff>152400</xdr:rowOff>
    </xdr:to>
    <xdr:sp>
      <xdr:nvSpPr>
        <xdr:cNvPr id="11" name="Line 15"/>
        <xdr:cNvSpPr>
          <a:spLocks/>
        </xdr:cNvSpPr>
      </xdr:nvSpPr>
      <xdr:spPr>
        <a:xfrm>
          <a:off x="89630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57150</xdr:rowOff>
    </xdr:from>
    <xdr:to>
      <xdr:col>12</xdr:col>
      <xdr:colOff>9525</xdr:colOff>
      <xdr:row>11</xdr:row>
      <xdr:rowOff>180975</xdr:rowOff>
    </xdr:to>
    <xdr:sp>
      <xdr:nvSpPr>
        <xdr:cNvPr id="12" name="Line 16"/>
        <xdr:cNvSpPr>
          <a:spLocks/>
        </xdr:cNvSpPr>
      </xdr:nvSpPr>
      <xdr:spPr>
        <a:xfrm flipV="1">
          <a:off x="8924925" y="41529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104775</xdr:rowOff>
    </xdr:from>
    <xdr:to>
      <xdr:col>10</xdr:col>
      <xdr:colOff>552450</xdr:colOff>
      <xdr:row>11</xdr:row>
      <xdr:rowOff>161925</xdr:rowOff>
    </xdr:to>
    <xdr:sp>
      <xdr:nvSpPr>
        <xdr:cNvPr id="13" name="Line 17"/>
        <xdr:cNvSpPr>
          <a:spLocks/>
        </xdr:cNvSpPr>
      </xdr:nvSpPr>
      <xdr:spPr>
        <a:xfrm flipV="1">
          <a:off x="7467600" y="4200525"/>
          <a:ext cx="533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85725</xdr:rowOff>
    </xdr:from>
    <xdr:to>
      <xdr:col>2</xdr:col>
      <xdr:colOff>666750</xdr:colOff>
      <xdr:row>13</xdr:row>
      <xdr:rowOff>228600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714375" y="3933825"/>
          <a:ext cx="1343025" cy="11334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計算の凡例</a:t>
          </a:r>
        </a:p>
      </xdr:txBody>
    </xdr:sp>
    <xdr:clientData/>
  </xdr:twoCellAnchor>
  <xdr:twoCellAnchor editAs="oneCell">
    <xdr:from>
      <xdr:col>2</xdr:col>
      <xdr:colOff>0</xdr:colOff>
      <xdr:row>11</xdr:row>
      <xdr:rowOff>180975</xdr:rowOff>
    </xdr:from>
    <xdr:to>
      <xdr:col>2</xdr:col>
      <xdr:colOff>723900</xdr:colOff>
      <xdr:row>16</xdr:row>
      <xdr:rowOff>38100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45243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628650</xdr:colOff>
      <xdr:row>37</xdr:row>
      <xdr:rowOff>0</xdr:rowOff>
    </xdr:to>
    <xdr:sp>
      <xdr:nvSpPr>
        <xdr:cNvPr id="16" name="AutoShape 22"/>
        <xdr:cNvSpPr>
          <a:spLocks/>
        </xdr:cNvSpPr>
      </xdr:nvSpPr>
      <xdr:spPr>
        <a:xfrm flipH="1">
          <a:off x="3590925" y="9620250"/>
          <a:ext cx="628650" cy="12382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37</xdr:row>
      <xdr:rowOff>0</xdr:rowOff>
    </xdr:from>
    <xdr:to>
      <xdr:col>9</xdr:col>
      <xdr:colOff>104775</xdr:colOff>
      <xdr:row>37</xdr:row>
      <xdr:rowOff>0</xdr:rowOff>
    </xdr:to>
    <xdr:sp>
      <xdr:nvSpPr>
        <xdr:cNvPr id="17" name="Line 23"/>
        <xdr:cNvSpPr>
          <a:spLocks/>
        </xdr:cNvSpPr>
      </xdr:nvSpPr>
      <xdr:spPr>
        <a:xfrm>
          <a:off x="1733550" y="10858500"/>
          <a:ext cx="5086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142875</xdr:colOff>
      <xdr:row>35</xdr:row>
      <xdr:rowOff>228600</xdr:rowOff>
    </xdr:from>
    <xdr:to>
      <xdr:col>6</xdr:col>
      <xdr:colOff>428625</xdr:colOff>
      <xdr:row>35</xdr:row>
      <xdr:rowOff>228600</xdr:rowOff>
    </xdr:to>
    <xdr:sp>
      <xdr:nvSpPr>
        <xdr:cNvPr id="18" name="Line 24"/>
        <xdr:cNvSpPr>
          <a:spLocks/>
        </xdr:cNvSpPr>
      </xdr:nvSpPr>
      <xdr:spPr>
        <a:xfrm>
          <a:off x="3733800" y="105918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0</xdr:rowOff>
    </xdr:from>
    <xdr:to>
      <xdr:col>6</xdr:col>
      <xdr:colOff>476250</xdr:colOff>
      <xdr:row>35</xdr:row>
      <xdr:rowOff>0</xdr:rowOff>
    </xdr:to>
    <xdr:sp>
      <xdr:nvSpPr>
        <xdr:cNvPr id="19" name="Line 25"/>
        <xdr:cNvSpPr>
          <a:spLocks/>
        </xdr:cNvSpPr>
      </xdr:nvSpPr>
      <xdr:spPr>
        <a:xfrm>
          <a:off x="3838575" y="10363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371475</xdr:colOff>
      <xdr:row>34</xdr:row>
      <xdr:rowOff>0</xdr:rowOff>
    </xdr:from>
    <xdr:to>
      <xdr:col>6</xdr:col>
      <xdr:colOff>533400</xdr:colOff>
      <xdr:row>34</xdr:row>
      <xdr:rowOff>0</xdr:rowOff>
    </xdr:to>
    <xdr:sp>
      <xdr:nvSpPr>
        <xdr:cNvPr id="20" name="Line 26"/>
        <xdr:cNvSpPr>
          <a:spLocks/>
        </xdr:cNvSpPr>
      </xdr:nvSpPr>
      <xdr:spPr>
        <a:xfrm>
          <a:off x="3962400" y="10115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495300</xdr:colOff>
      <xdr:row>32</xdr:row>
      <xdr:rowOff>228600</xdr:rowOff>
    </xdr:from>
    <xdr:to>
      <xdr:col>6</xdr:col>
      <xdr:colOff>581025</xdr:colOff>
      <xdr:row>32</xdr:row>
      <xdr:rowOff>228600</xdr:rowOff>
    </xdr:to>
    <xdr:sp>
      <xdr:nvSpPr>
        <xdr:cNvPr id="21" name="Line 27"/>
        <xdr:cNvSpPr>
          <a:spLocks/>
        </xdr:cNvSpPr>
      </xdr:nvSpPr>
      <xdr:spPr>
        <a:xfrm>
          <a:off x="4086225" y="98488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666750</xdr:colOff>
      <xdr:row>6</xdr:row>
      <xdr:rowOff>133350</xdr:rowOff>
    </xdr:from>
    <xdr:to>
      <xdr:col>12</xdr:col>
      <xdr:colOff>819150</xdr:colOff>
      <xdr:row>10</xdr:row>
      <xdr:rowOff>57150</xdr:rowOff>
    </xdr:to>
    <xdr:grpSp>
      <xdr:nvGrpSpPr>
        <xdr:cNvPr id="22" name="Group 29"/>
        <xdr:cNvGrpSpPr>
          <a:grpSpLocks/>
        </xdr:cNvGrpSpPr>
      </xdr:nvGrpSpPr>
      <xdr:grpSpPr>
        <a:xfrm>
          <a:off x="8115300" y="3238500"/>
          <a:ext cx="1619250" cy="914400"/>
          <a:chOff x="713" y="237"/>
          <a:chExt cx="134" cy="96"/>
        </a:xfrm>
        <a:solidFill>
          <a:srgbClr val="FFFFFF"/>
        </a:solidFill>
      </xdr:grpSpPr>
      <xdr:sp>
        <xdr:nvSpPr>
          <xdr:cNvPr id="23" name="Oval 30"/>
          <xdr:cNvSpPr>
            <a:spLocks/>
          </xdr:cNvSpPr>
        </xdr:nvSpPr>
        <xdr:spPr>
          <a:xfrm>
            <a:off x="759" y="262"/>
            <a:ext cx="50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AutoShape 31"/>
          <xdr:cNvSpPr>
            <a:spLocks/>
          </xdr:cNvSpPr>
        </xdr:nvSpPr>
        <xdr:spPr>
          <a:xfrm rot="8100000">
            <a:off x="797" y="263"/>
            <a:ext cx="14" cy="1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Rectangle 32"/>
          <xdr:cNvSpPr>
            <a:spLocks/>
          </xdr:cNvSpPr>
        </xdr:nvSpPr>
        <xdr:spPr>
          <a:xfrm>
            <a:off x="715" y="237"/>
            <a:ext cx="13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" name="Rectangle 33"/>
          <xdr:cNvSpPr>
            <a:spLocks/>
          </xdr:cNvSpPr>
        </xdr:nvSpPr>
        <xdr:spPr>
          <a:xfrm>
            <a:off x="713" y="237"/>
            <a:ext cx="10" cy="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" name="Rectangle 34"/>
          <xdr:cNvSpPr>
            <a:spLocks/>
          </xdr:cNvSpPr>
        </xdr:nvSpPr>
        <xdr:spPr>
          <a:xfrm>
            <a:off x="715" y="322"/>
            <a:ext cx="13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" name="Rectangle 35"/>
          <xdr:cNvSpPr>
            <a:spLocks/>
          </xdr:cNvSpPr>
        </xdr:nvSpPr>
        <xdr:spPr>
          <a:xfrm>
            <a:off x="838" y="237"/>
            <a:ext cx="9" cy="2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" name="Rectangle 36"/>
          <xdr:cNvSpPr>
            <a:spLocks/>
          </xdr:cNvSpPr>
        </xdr:nvSpPr>
        <xdr:spPr>
          <a:xfrm>
            <a:off x="838" y="307"/>
            <a:ext cx="9" cy="2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6</xdr:row>
      <xdr:rowOff>57150</xdr:rowOff>
    </xdr:from>
    <xdr:to>
      <xdr:col>12</xdr:col>
      <xdr:colOff>809625</xdr:colOff>
      <xdr:row>10</xdr:row>
      <xdr:rowOff>152400</xdr:rowOff>
    </xdr:to>
    <xdr:grpSp>
      <xdr:nvGrpSpPr>
        <xdr:cNvPr id="30" name="Group 37"/>
        <xdr:cNvGrpSpPr>
          <a:grpSpLocks/>
        </xdr:cNvGrpSpPr>
      </xdr:nvGrpSpPr>
      <xdr:grpSpPr>
        <a:xfrm>
          <a:off x="7791450" y="3162300"/>
          <a:ext cx="1933575" cy="1085850"/>
          <a:chOff x="684" y="229"/>
          <a:chExt cx="163" cy="113"/>
        </a:xfrm>
        <a:solidFill>
          <a:srgbClr val="FFFFFF"/>
        </a:solidFill>
      </xdr:grpSpPr>
      <xdr:sp>
        <xdr:nvSpPr>
          <xdr:cNvPr id="31" name="Line 38"/>
          <xdr:cNvSpPr>
            <a:spLocks/>
          </xdr:cNvSpPr>
        </xdr:nvSpPr>
        <xdr:spPr>
          <a:xfrm>
            <a:off x="703" y="229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" name="Line 39"/>
          <xdr:cNvSpPr>
            <a:spLocks/>
          </xdr:cNvSpPr>
        </xdr:nvSpPr>
        <xdr:spPr>
          <a:xfrm>
            <a:off x="703" y="342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" name="Line 40"/>
          <xdr:cNvSpPr>
            <a:spLocks/>
          </xdr:cNvSpPr>
        </xdr:nvSpPr>
        <xdr:spPr>
          <a:xfrm flipV="1">
            <a:off x="703" y="229"/>
            <a:ext cx="0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4" name="Text Box 41"/>
          <xdr:cNvSpPr txBox="1">
            <a:spLocks noChangeArrowheads="1"/>
          </xdr:cNvSpPr>
        </xdr:nvSpPr>
        <xdr:spPr>
          <a:xfrm>
            <a:off x="684" y="274"/>
            <a:ext cx="1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</a:t>
            </a:r>
          </a:p>
        </xdr:txBody>
      </xdr:sp>
    </xdr:grpSp>
    <xdr:clientData/>
  </xdr:twoCellAnchor>
  <xdr:twoCellAnchor>
    <xdr:from>
      <xdr:col>13</xdr:col>
      <xdr:colOff>0</xdr:colOff>
      <xdr:row>6</xdr:row>
      <xdr:rowOff>142875</xdr:rowOff>
    </xdr:from>
    <xdr:to>
      <xdr:col>14</xdr:col>
      <xdr:colOff>0</xdr:colOff>
      <xdr:row>6</xdr:row>
      <xdr:rowOff>142875</xdr:rowOff>
    </xdr:to>
    <xdr:sp>
      <xdr:nvSpPr>
        <xdr:cNvPr id="35" name="Line 42"/>
        <xdr:cNvSpPr>
          <a:spLocks/>
        </xdr:cNvSpPr>
      </xdr:nvSpPr>
      <xdr:spPr>
        <a:xfrm>
          <a:off x="9744075" y="32480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228600</xdr:rowOff>
    </xdr:from>
    <xdr:to>
      <xdr:col>14</xdr:col>
      <xdr:colOff>0</xdr:colOff>
      <xdr:row>6</xdr:row>
      <xdr:rowOff>228600</xdr:rowOff>
    </xdr:to>
    <xdr:sp>
      <xdr:nvSpPr>
        <xdr:cNvPr id="36" name="Line 43"/>
        <xdr:cNvSpPr>
          <a:spLocks/>
        </xdr:cNvSpPr>
      </xdr:nvSpPr>
      <xdr:spPr>
        <a:xfrm>
          <a:off x="9744075" y="3333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190500</xdr:rowOff>
    </xdr:from>
    <xdr:to>
      <xdr:col>14</xdr:col>
      <xdr:colOff>0</xdr:colOff>
      <xdr:row>9</xdr:row>
      <xdr:rowOff>190500</xdr:rowOff>
    </xdr:to>
    <xdr:sp>
      <xdr:nvSpPr>
        <xdr:cNvPr id="37" name="Line 44"/>
        <xdr:cNvSpPr>
          <a:spLocks/>
        </xdr:cNvSpPr>
      </xdr:nvSpPr>
      <xdr:spPr>
        <a:xfrm>
          <a:off x="9744075" y="40386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14</xdr:col>
      <xdr:colOff>0</xdr:colOff>
      <xdr:row>10</xdr:row>
      <xdr:rowOff>47625</xdr:rowOff>
    </xdr:to>
    <xdr:sp>
      <xdr:nvSpPr>
        <xdr:cNvPr id="38" name="Line 45"/>
        <xdr:cNvSpPr>
          <a:spLocks/>
        </xdr:cNvSpPr>
      </xdr:nvSpPr>
      <xdr:spPr>
        <a:xfrm>
          <a:off x="9744075" y="4143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361950</xdr:colOff>
      <xdr:row>5</xdr:row>
      <xdr:rowOff>219075</xdr:rowOff>
    </xdr:from>
    <xdr:to>
      <xdr:col>13</xdr:col>
      <xdr:colOff>209550</xdr:colOff>
      <xdr:row>8</xdr:row>
      <xdr:rowOff>76200</xdr:rowOff>
    </xdr:to>
    <xdr:sp>
      <xdr:nvSpPr>
        <xdr:cNvPr id="39" name="Line 46"/>
        <xdr:cNvSpPr>
          <a:spLocks/>
        </xdr:cNvSpPr>
      </xdr:nvSpPr>
      <xdr:spPr>
        <a:xfrm flipV="1">
          <a:off x="9277350" y="307657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123825</xdr:rowOff>
    </xdr:from>
    <xdr:to>
      <xdr:col>14</xdr:col>
      <xdr:colOff>695325</xdr:colOff>
      <xdr:row>23</xdr:row>
      <xdr:rowOff>180975</xdr:rowOff>
    </xdr:to>
    <xdr:grpSp>
      <xdr:nvGrpSpPr>
        <xdr:cNvPr id="40" name="Group 47"/>
        <xdr:cNvGrpSpPr>
          <a:grpSpLocks/>
        </xdr:cNvGrpSpPr>
      </xdr:nvGrpSpPr>
      <xdr:grpSpPr>
        <a:xfrm>
          <a:off x="6924675" y="6448425"/>
          <a:ext cx="4343400" cy="1047750"/>
          <a:chOff x="614" y="991"/>
          <a:chExt cx="367" cy="111"/>
        </a:xfrm>
        <a:solidFill>
          <a:srgbClr val="FFFFFF"/>
        </a:solidFill>
      </xdr:grpSpPr>
      <xdr:sp>
        <xdr:nvSpPr>
          <xdr:cNvPr id="41" name="Line 48"/>
          <xdr:cNvSpPr>
            <a:spLocks/>
          </xdr:cNvSpPr>
        </xdr:nvSpPr>
        <xdr:spPr>
          <a:xfrm flipH="1">
            <a:off x="648" y="1057"/>
            <a:ext cx="4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2" name="AutoShape 49"/>
          <xdr:cNvSpPr>
            <a:spLocks noChangeAspect="1"/>
          </xdr:cNvSpPr>
        </xdr:nvSpPr>
        <xdr:spPr>
          <a:xfrm>
            <a:off x="614" y="991"/>
            <a:ext cx="36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Rectangle 50"/>
          <xdr:cNvSpPr>
            <a:spLocks/>
          </xdr:cNvSpPr>
        </xdr:nvSpPr>
        <xdr:spPr>
          <a:xfrm>
            <a:off x="832" y="992"/>
            <a:ext cx="47" cy="9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Freeform 51"/>
          <xdr:cNvSpPr>
            <a:spLocks/>
          </xdr:cNvSpPr>
        </xdr:nvSpPr>
        <xdr:spPr>
          <a:xfrm>
            <a:off x="837" y="1000"/>
            <a:ext cx="38" cy="75"/>
          </a:xfrm>
          <a:custGeom>
            <a:pathLst>
              <a:path h="51" w="38">
                <a:moveTo>
                  <a:pt x="0" y="4"/>
                </a:moveTo>
                <a:lnTo>
                  <a:pt x="0" y="4"/>
                </a:lnTo>
                <a:lnTo>
                  <a:pt x="0" y="3"/>
                </a:lnTo>
                <a:lnTo>
                  <a:pt x="1" y="2"/>
                </a:lnTo>
                <a:lnTo>
                  <a:pt x="1" y="1"/>
                </a:lnTo>
                <a:lnTo>
                  <a:pt x="2" y="1"/>
                </a:lnTo>
                <a:lnTo>
                  <a:pt x="2" y="0"/>
                </a:lnTo>
                <a:lnTo>
                  <a:pt x="3" y="0"/>
                </a:lnTo>
                <a:lnTo>
                  <a:pt x="4" y="0"/>
                </a:lnTo>
                <a:lnTo>
                  <a:pt x="5" y="0"/>
                </a:lnTo>
                <a:lnTo>
                  <a:pt x="33" y="0"/>
                </a:lnTo>
                <a:lnTo>
                  <a:pt x="34" y="0"/>
                </a:lnTo>
                <a:lnTo>
                  <a:pt x="35" y="0"/>
                </a:lnTo>
                <a:lnTo>
                  <a:pt x="36" y="0"/>
                </a:lnTo>
                <a:lnTo>
                  <a:pt x="36" y="1"/>
                </a:lnTo>
                <a:lnTo>
                  <a:pt x="37" y="1"/>
                </a:lnTo>
                <a:lnTo>
                  <a:pt x="37" y="2"/>
                </a:lnTo>
                <a:lnTo>
                  <a:pt x="37" y="3"/>
                </a:lnTo>
                <a:lnTo>
                  <a:pt x="38" y="3"/>
                </a:lnTo>
                <a:lnTo>
                  <a:pt x="38" y="4"/>
                </a:lnTo>
                <a:lnTo>
                  <a:pt x="38" y="46"/>
                </a:lnTo>
                <a:lnTo>
                  <a:pt x="38" y="47"/>
                </a:lnTo>
                <a:lnTo>
                  <a:pt x="37" y="47"/>
                </a:lnTo>
                <a:lnTo>
                  <a:pt x="37" y="49"/>
                </a:lnTo>
                <a:lnTo>
                  <a:pt x="37" y="50"/>
                </a:lnTo>
                <a:lnTo>
                  <a:pt x="36" y="50"/>
                </a:lnTo>
                <a:lnTo>
                  <a:pt x="36" y="51"/>
                </a:lnTo>
                <a:lnTo>
                  <a:pt x="35" y="51"/>
                </a:lnTo>
                <a:lnTo>
                  <a:pt x="34" y="51"/>
                </a:lnTo>
                <a:lnTo>
                  <a:pt x="33" y="51"/>
                </a:lnTo>
                <a:lnTo>
                  <a:pt x="5" y="51"/>
                </a:lnTo>
                <a:lnTo>
                  <a:pt x="4" y="51"/>
                </a:lnTo>
                <a:lnTo>
                  <a:pt x="3" y="51"/>
                </a:lnTo>
                <a:lnTo>
                  <a:pt x="2" y="51"/>
                </a:lnTo>
                <a:lnTo>
                  <a:pt x="2" y="50"/>
                </a:lnTo>
                <a:lnTo>
                  <a:pt x="1" y="50"/>
                </a:lnTo>
                <a:lnTo>
                  <a:pt x="1" y="49"/>
                </a:lnTo>
                <a:lnTo>
                  <a:pt x="0" y="47"/>
                </a:lnTo>
                <a:lnTo>
                  <a:pt x="0" y="46"/>
                </a:lnTo>
                <a:lnTo>
                  <a:pt x="0" y="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Line 52"/>
          <xdr:cNvSpPr>
            <a:spLocks/>
          </xdr:cNvSpPr>
        </xdr:nvSpPr>
        <xdr:spPr>
          <a:xfrm>
            <a:off x="867" y="1035"/>
            <a:ext cx="4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Freeform 53"/>
          <xdr:cNvSpPr>
            <a:spLocks/>
          </xdr:cNvSpPr>
        </xdr:nvSpPr>
        <xdr:spPr>
          <a:xfrm>
            <a:off x="901" y="1032"/>
            <a:ext cx="17" cy="16"/>
          </a:xfrm>
          <a:custGeom>
            <a:pathLst>
              <a:path h="16" w="17">
                <a:moveTo>
                  <a:pt x="17" y="11"/>
                </a:moveTo>
                <a:lnTo>
                  <a:pt x="3" y="0"/>
                </a:lnTo>
                <a:lnTo>
                  <a:pt x="0" y="16"/>
                </a:lnTo>
                <a:lnTo>
                  <a:pt x="17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Rectangle 54"/>
          <xdr:cNvSpPr>
            <a:spLocks/>
          </xdr:cNvSpPr>
        </xdr:nvSpPr>
        <xdr:spPr>
          <a:xfrm>
            <a:off x="615" y="992"/>
            <a:ext cx="36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Rectangle 55"/>
          <xdr:cNvSpPr>
            <a:spLocks/>
          </xdr:cNvSpPr>
        </xdr:nvSpPr>
        <xdr:spPr>
          <a:xfrm>
            <a:off x="654" y="992"/>
            <a:ext cx="47" cy="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9" name="Oval 56"/>
          <xdr:cNvSpPr>
            <a:spLocks/>
          </xdr:cNvSpPr>
        </xdr:nvSpPr>
        <xdr:spPr>
          <a:xfrm>
            <a:off x="837" y="1000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0" name="Oval 57"/>
          <xdr:cNvSpPr>
            <a:spLocks/>
          </xdr:cNvSpPr>
        </xdr:nvSpPr>
        <xdr:spPr>
          <a:xfrm>
            <a:off x="867" y="1000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Oval 58"/>
          <xdr:cNvSpPr>
            <a:spLocks/>
          </xdr:cNvSpPr>
        </xdr:nvSpPr>
        <xdr:spPr>
          <a:xfrm>
            <a:off x="837" y="10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Oval 59"/>
          <xdr:cNvSpPr>
            <a:spLocks/>
          </xdr:cNvSpPr>
        </xdr:nvSpPr>
        <xdr:spPr>
          <a:xfrm>
            <a:off x="867" y="10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285750</xdr:colOff>
      <xdr:row>0</xdr:row>
      <xdr:rowOff>0</xdr:rowOff>
    </xdr:from>
    <xdr:to>
      <xdr:col>15</xdr:col>
      <xdr:colOff>200025</xdr:colOff>
      <xdr:row>0</xdr:row>
      <xdr:rowOff>1428750</xdr:rowOff>
    </xdr:to>
    <xdr:pic>
      <xdr:nvPicPr>
        <xdr:cNvPr id="53" name="図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9191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8</xdr:row>
      <xdr:rowOff>200025</xdr:rowOff>
    </xdr:from>
    <xdr:to>
      <xdr:col>13</xdr:col>
      <xdr:colOff>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>
          <a:off x="8543925" y="2314575"/>
          <a:ext cx="1485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209550</xdr:rowOff>
    </xdr:from>
    <xdr:to>
      <xdr:col>12</xdr:col>
      <xdr:colOff>714375</xdr:colOff>
      <xdr:row>12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8562975" y="2324100"/>
          <a:ext cx="1447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8</xdr:row>
      <xdr:rowOff>57150</xdr:rowOff>
    </xdr:from>
    <xdr:to>
      <xdr:col>14</xdr:col>
      <xdr:colOff>257175</xdr:colOff>
      <xdr:row>14</xdr:row>
      <xdr:rowOff>0</xdr:rowOff>
    </xdr:to>
    <xdr:sp>
      <xdr:nvSpPr>
        <xdr:cNvPr id="3" name="Rectangle 7" descr="25%"/>
        <xdr:cNvSpPr>
          <a:spLocks/>
        </xdr:cNvSpPr>
      </xdr:nvSpPr>
      <xdr:spPr>
        <a:xfrm>
          <a:off x="10934700" y="2171700"/>
          <a:ext cx="276225" cy="142875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304800</xdr:colOff>
      <xdr:row>7</xdr:row>
      <xdr:rowOff>161925</xdr:rowOff>
    </xdr:from>
    <xdr:to>
      <xdr:col>12</xdr:col>
      <xdr:colOff>666750</xdr:colOff>
      <xdr:row>9</xdr:row>
      <xdr:rowOff>123825</xdr:rowOff>
    </xdr:to>
    <xdr:sp>
      <xdr:nvSpPr>
        <xdr:cNvPr id="4" name="Line 9"/>
        <xdr:cNvSpPr>
          <a:spLocks/>
        </xdr:cNvSpPr>
      </xdr:nvSpPr>
      <xdr:spPr>
        <a:xfrm flipV="1">
          <a:off x="9601200" y="2028825"/>
          <a:ext cx="352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95250</xdr:rowOff>
    </xdr:from>
    <xdr:to>
      <xdr:col>12</xdr:col>
      <xdr:colOff>0</xdr:colOff>
      <xdr:row>13</xdr:row>
      <xdr:rowOff>190500</xdr:rowOff>
    </xdr:to>
    <xdr:sp>
      <xdr:nvSpPr>
        <xdr:cNvPr id="5" name="Line 10"/>
        <xdr:cNvSpPr>
          <a:spLocks/>
        </xdr:cNvSpPr>
      </xdr:nvSpPr>
      <xdr:spPr>
        <a:xfrm flipV="1">
          <a:off x="9296400" y="3200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723900</xdr:colOff>
      <xdr:row>12</xdr:row>
      <xdr:rowOff>104775</xdr:rowOff>
    </xdr:from>
    <xdr:to>
      <xdr:col>10</xdr:col>
      <xdr:colOff>476250</xdr:colOff>
      <xdr:row>13</xdr:row>
      <xdr:rowOff>66675</xdr:rowOff>
    </xdr:to>
    <xdr:sp>
      <xdr:nvSpPr>
        <xdr:cNvPr id="6" name="Line 11"/>
        <xdr:cNvSpPr>
          <a:spLocks/>
        </xdr:cNvSpPr>
      </xdr:nvSpPr>
      <xdr:spPr>
        <a:xfrm flipV="1">
          <a:off x="7820025" y="320992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304800</xdr:colOff>
      <xdr:row>12</xdr:row>
      <xdr:rowOff>142875</xdr:rowOff>
    </xdr:from>
    <xdr:to>
      <xdr:col>14</xdr:col>
      <xdr:colOff>800100</xdr:colOff>
      <xdr:row>12</xdr:row>
      <xdr:rowOff>142875</xdr:rowOff>
    </xdr:to>
    <xdr:sp>
      <xdr:nvSpPr>
        <xdr:cNvPr id="7" name="Line 12"/>
        <xdr:cNvSpPr>
          <a:spLocks/>
        </xdr:cNvSpPr>
      </xdr:nvSpPr>
      <xdr:spPr>
        <a:xfrm flipH="1">
          <a:off x="11258550" y="3248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590550</xdr:colOff>
      <xdr:row>10</xdr:row>
      <xdr:rowOff>114300</xdr:rowOff>
    </xdr:from>
    <xdr:to>
      <xdr:col>14</xdr:col>
      <xdr:colOff>819150</xdr:colOff>
      <xdr:row>10</xdr:row>
      <xdr:rowOff>161925</xdr:rowOff>
    </xdr:to>
    <xdr:sp>
      <xdr:nvSpPr>
        <xdr:cNvPr id="8" name="Line 13"/>
        <xdr:cNvSpPr>
          <a:spLocks/>
        </xdr:cNvSpPr>
      </xdr:nvSpPr>
      <xdr:spPr>
        <a:xfrm>
          <a:off x="10620375" y="2724150"/>
          <a:ext cx="1152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276225</xdr:colOff>
      <xdr:row>8</xdr:row>
      <xdr:rowOff>209550</xdr:rowOff>
    </xdr:from>
    <xdr:to>
      <xdr:col>15</xdr:col>
      <xdr:colOff>0</xdr:colOff>
      <xdr:row>8</xdr:row>
      <xdr:rowOff>209550</xdr:rowOff>
    </xdr:to>
    <xdr:sp>
      <xdr:nvSpPr>
        <xdr:cNvPr id="9" name="Line 14"/>
        <xdr:cNvSpPr>
          <a:spLocks/>
        </xdr:cNvSpPr>
      </xdr:nvSpPr>
      <xdr:spPr>
        <a:xfrm>
          <a:off x="11229975" y="2324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476250</xdr:colOff>
      <xdr:row>12</xdr:row>
      <xdr:rowOff>28575</xdr:rowOff>
    </xdr:from>
    <xdr:to>
      <xdr:col>14</xdr:col>
      <xdr:colOff>333375</xdr:colOff>
      <xdr:row>17</xdr:row>
      <xdr:rowOff>209550</xdr:rowOff>
    </xdr:to>
    <xdr:sp>
      <xdr:nvSpPr>
        <xdr:cNvPr id="10" name="Line 16"/>
        <xdr:cNvSpPr>
          <a:spLocks/>
        </xdr:cNvSpPr>
      </xdr:nvSpPr>
      <xdr:spPr>
        <a:xfrm>
          <a:off x="10506075" y="3133725"/>
          <a:ext cx="7810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590550</xdr:colOff>
      <xdr:row>8</xdr:row>
      <xdr:rowOff>200025</xdr:rowOff>
    </xdr:from>
    <xdr:to>
      <xdr:col>10</xdr:col>
      <xdr:colOff>428625</xdr:colOff>
      <xdr:row>8</xdr:row>
      <xdr:rowOff>200025</xdr:rowOff>
    </xdr:to>
    <xdr:sp>
      <xdr:nvSpPr>
        <xdr:cNvPr id="11" name="Line 17"/>
        <xdr:cNvSpPr>
          <a:spLocks/>
        </xdr:cNvSpPr>
      </xdr:nvSpPr>
      <xdr:spPr>
        <a:xfrm>
          <a:off x="7686675" y="2314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590550</xdr:colOff>
      <xdr:row>12</xdr:row>
      <xdr:rowOff>0</xdr:rowOff>
    </xdr:from>
    <xdr:to>
      <xdr:col>10</xdr:col>
      <xdr:colOff>428625</xdr:colOff>
      <xdr:row>12</xdr:row>
      <xdr:rowOff>0</xdr:rowOff>
    </xdr:to>
    <xdr:sp>
      <xdr:nvSpPr>
        <xdr:cNvPr id="12" name="Line 18"/>
        <xdr:cNvSpPr>
          <a:spLocks/>
        </xdr:cNvSpPr>
      </xdr:nvSpPr>
      <xdr:spPr>
        <a:xfrm>
          <a:off x="7686675" y="3105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47625</xdr:rowOff>
    </xdr:from>
    <xdr:to>
      <xdr:col>8</xdr:col>
      <xdr:colOff>685800</xdr:colOff>
      <xdr:row>89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1419225" y="22355175"/>
          <a:ext cx="5629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333375</xdr:colOff>
      <xdr:row>73</xdr:row>
      <xdr:rowOff>200025</xdr:rowOff>
    </xdr:from>
    <xdr:to>
      <xdr:col>6</xdr:col>
      <xdr:colOff>0</xdr:colOff>
      <xdr:row>89</xdr:row>
      <xdr:rowOff>28575</xdr:rowOff>
    </xdr:to>
    <xdr:sp>
      <xdr:nvSpPr>
        <xdr:cNvPr id="14" name="AutoShape 23"/>
        <xdr:cNvSpPr>
          <a:spLocks/>
        </xdr:cNvSpPr>
      </xdr:nvSpPr>
      <xdr:spPr>
        <a:xfrm flipH="1">
          <a:off x="3219450" y="18545175"/>
          <a:ext cx="1447800" cy="37909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419100</xdr:colOff>
      <xdr:row>88</xdr:row>
      <xdr:rowOff>9525</xdr:rowOff>
    </xdr:from>
    <xdr:to>
      <xdr:col>6</xdr:col>
      <xdr:colOff>0</xdr:colOff>
      <xdr:row>88</xdr:row>
      <xdr:rowOff>9525</xdr:rowOff>
    </xdr:to>
    <xdr:sp>
      <xdr:nvSpPr>
        <xdr:cNvPr id="15" name="Line 24"/>
        <xdr:cNvSpPr>
          <a:spLocks/>
        </xdr:cNvSpPr>
      </xdr:nvSpPr>
      <xdr:spPr>
        <a:xfrm>
          <a:off x="3305175" y="220694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86</xdr:row>
      <xdr:rowOff>219075</xdr:rowOff>
    </xdr:from>
    <xdr:to>
      <xdr:col>6</xdr:col>
      <xdr:colOff>0</xdr:colOff>
      <xdr:row>86</xdr:row>
      <xdr:rowOff>219075</xdr:rowOff>
    </xdr:to>
    <xdr:sp>
      <xdr:nvSpPr>
        <xdr:cNvPr id="16" name="Line 25"/>
        <xdr:cNvSpPr>
          <a:spLocks/>
        </xdr:cNvSpPr>
      </xdr:nvSpPr>
      <xdr:spPr>
        <a:xfrm>
          <a:off x="3371850" y="21783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561975</xdr:colOff>
      <xdr:row>85</xdr:row>
      <xdr:rowOff>219075</xdr:rowOff>
    </xdr:from>
    <xdr:to>
      <xdr:col>5</xdr:col>
      <xdr:colOff>695325</xdr:colOff>
      <xdr:row>85</xdr:row>
      <xdr:rowOff>219075</xdr:rowOff>
    </xdr:to>
    <xdr:sp>
      <xdr:nvSpPr>
        <xdr:cNvPr id="17" name="Line 26"/>
        <xdr:cNvSpPr>
          <a:spLocks/>
        </xdr:cNvSpPr>
      </xdr:nvSpPr>
      <xdr:spPr>
        <a:xfrm>
          <a:off x="3448050" y="215360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628650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18" name="Line 27"/>
        <xdr:cNvSpPr>
          <a:spLocks/>
        </xdr:cNvSpPr>
      </xdr:nvSpPr>
      <xdr:spPr>
        <a:xfrm>
          <a:off x="3514725" y="213169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704850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19" name="Line 28"/>
        <xdr:cNvSpPr>
          <a:spLocks/>
        </xdr:cNvSpPr>
      </xdr:nvSpPr>
      <xdr:spPr>
        <a:xfrm>
          <a:off x="3590925" y="210693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619125</xdr:colOff>
      <xdr:row>8</xdr:row>
      <xdr:rowOff>142875</xdr:rowOff>
    </xdr:from>
    <xdr:to>
      <xdr:col>13</xdr:col>
      <xdr:colOff>0</xdr:colOff>
      <xdr:row>12</xdr:row>
      <xdr:rowOff>66675</xdr:rowOff>
    </xdr:to>
    <xdr:grpSp>
      <xdr:nvGrpSpPr>
        <xdr:cNvPr id="20" name="Group 68"/>
        <xdr:cNvGrpSpPr>
          <a:grpSpLocks/>
        </xdr:cNvGrpSpPr>
      </xdr:nvGrpSpPr>
      <xdr:grpSpPr>
        <a:xfrm>
          <a:off x="8448675" y="2257425"/>
          <a:ext cx="1581150" cy="914400"/>
          <a:chOff x="713" y="237"/>
          <a:chExt cx="134" cy="96"/>
        </a:xfrm>
        <a:solidFill>
          <a:srgbClr val="FFFFFF"/>
        </a:solidFill>
      </xdr:grpSpPr>
      <xdr:sp>
        <xdr:nvSpPr>
          <xdr:cNvPr id="21" name="Oval 8"/>
          <xdr:cNvSpPr>
            <a:spLocks/>
          </xdr:cNvSpPr>
        </xdr:nvSpPr>
        <xdr:spPr>
          <a:xfrm>
            <a:off x="759" y="262"/>
            <a:ext cx="50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AutoShape 15"/>
          <xdr:cNvSpPr>
            <a:spLocks/>
          </xdr:cNvSpPr>
        </xdr:nvSpPr>
        <xdr:spPr>
          <a:xfrm rot="8100000">
            <a:off x="797" y="263"/>
            <a:ext cx="14" cy="1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" name="Rectangle 29"/>
          <xdr:cNvSpPr>
            <a:spLocks/>
          </xdr:cNvSpPr>
        </xdr:nvSpPr>
        <xdr:spPr>
          <a:xfrm>
            <a:off x="715" y="237"/>
            <a:ext cx="13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Rectangle 30"/>
          <xdr:cNvSpPr>
            <a:spLocks/>
          </xdr:cNvSpPr>
        </xdr:nvSpPr>
        <xdr:spPr>
          <a:xfrm>
            <a:off x="713" y="237"/>
            <a:ext cx="10" cy="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Rectangle 31"/>
          <xdr:cNvSpPr>
            <a:spLocks/>
          </xdr:cNvSpPr>
        </xdr:nvSpPr>
        <xdr:spPr>
          <a:xfrm>
            <a:off x="715" y="322"/>
            <a:ext cx="13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" name="Rectangle 32"/>
          <xdr:cNvSpPr>
            <a:spLocks/>
          </xdr:cNvSpPr>
        </xdr:nvSpPr>
        <xdr:spPr>
          <a:xfrm>
            <a:off x="838" y="237"/>
            <a:ext cx="9" cy="2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" name="Rectangle 33"/>
          <xdr:cNvSpPr>
            <a:spLocks/>
          </xdr:cNvSpPr>
        </xdr:nvSpPr>
        <xdr:spPr>
          <a:xfrm>
            <a:off x="838" y="307"/>
            <a:ext cx="9" cy="2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8</xdr:row>
      <xdr:rowOff>142875</xdr:rowOff>
    </xdr:from>
    <xdr:to>
      <xdr:col>13</xdr:col>
      <xdr:colOff>914400</xdr:colOff>
      <xdr:row>8</xdr:row>
      <xdr:rowOff>142875</xdr:rowOff>
    </xdr:to>
    <xdr:sp>
      <xdr:nvSpPr>
        <xdr:cNvPr id="28" name="Line 34"/>
        <xdr:cNvSpPr>
          <a:spLocks/>
        </xdr:cNvSpPr>
      </xdr:nvSpPr>
      <xdr:spPr>
        <a:xfrm>
          <a:off x="10029825" y="22574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914400</xdr:colOff>
      <xdr:row>9</xdr:row>
      <xdr:rowOff>0</xdr:rowOff>
    </xdr:to>
    <xdr:sp>
      <xdr:nvSpPr>
        <xdr:cNvPr id="29" name="Line 35"/>
        <xdr:cNvSpPr>
          <a:spLocks/>
        </xdr:cNvSpPr>
      </xdr:nvSpPr>
      <xdr:spPr>
        <a:xfrm>
          <a:off x="10029825" y="2362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190500</xdr:rowOff>
    </xdr:from>
    <xdr:to>
      <xdr:col>13</xdr:col>
      <xdr:colOff>914400</xdr:colOff>
      <xdr:row>11</xdr:row>
      <xdr:rowOff>190500</xdr:rowOff>
    </xdr:to>
    <xdr:sp>
      <xdr:nvSpPr>
        <xdr:cNvPr id="30" name="Line 36"/>
        <xdr:cNvSpPr>
          <a:spLocks/>
        </xdr:cNvSpPr>
      </xdr:nvSpPr>
      <xdr:spPr>
        <a:xfrm>
          <a:off x="10029825" y="3048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57150</xdr:rowOff>
    </xdr:from>
    <xdr:to>
      <xdr:col>13</xdr:col>
      <xdr:colOff>914400</xdr:colOff>
      <xdr:row>12</xdr:row>
      <xdr:rowOff>57150</xdr:rowOff>
    </xdr:to>
    <xdr:sp>
      <xdr:nvSpPr>
        <xdr:cNvPr id="31" name="Line 37"/>
        <xdr:cNvSpPr>
          <a:spLocks/>
        </xdr:cNvSpPr>
      </xdr:nvSpPr>
      <xdr:spPr>
        <a:xfrm>
          <a:off x="10029825" y="31623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180975</xdr:rowOff>
    </xdr:from>
    <xdr:to>
      <xdr:col>9</xdr:col>
      <xdr:colOff>600075</xdr:colOff>
      <xdr:row>12</xdr:row>
      <xdr:rowOff>9525</xdr:rowOff>
    </xdr:to>
    <xdr:sp>
      <xdr:nvSpPr>
        <xdr:cNvPr id="32" name="Line 44"/>
        <xdr:cNvSpPr>
          <a:spLocks/>
        </xdr:cNvSpPr>
      </xdr:nvSpPr>
      <xdr:spPr>
        <a:xfrm>
          <a:off x="7696200" y="22955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438150</xdr:colOff>
      <xdr:row>10</xdr:row>
      <xdr:rowOff>0</xdr:rowOff>
    </xdr:from>
    <xdr:ext cx="142875" cy="190500"/>
    <xdr:sp>
      <xdr:nvSpPr>
        <xdr:cNvPr id="33" name="Text Box 45"/>
        <xdr:cNvSpPr txBox="1">
          <a:spLocks noChangeArrowheads="1"/>
        </xdr:cNvSpPr>
      </xdr:nvSpPr>
      <xdr:spPr>
        <a:xfrm>
          <a:off x="7534275" y="26098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twoCellAnchor>
    <xdr:from>
      <xdr:col>10</xdr:col>
      <xdr:colOff>200025</xdr:colOff>
      <xdr:row>8</xdr:row>
      <xdr:rowOff>19050</xdr:rowOff>
    </xdr:from>
    <xdr:to>
      <xdr:col>12</xdr:col>
      <xdr:colOff>647700</xdr:colOff>
      <xdr:row>12</xdr:row>
      <xdr:rowOff>85725</xdr:rowOff>
    </xdr:to>
    <xdr:grpSp>
      <xdr:nvGrpSpPr>
        <xdr:cNvPr id="34" name="Group 69"/>
        <xdr:cNvGrpSpPr>
          <a:grpSpLocks/>
        </xdr:cNvGrpSpPr>
      </xdr:nvGrpSpPr>
      <xdr:grpSpPr>
        <a:xfrm>
          <a:off x="8029575" y="2133600"/>
          <a:ext cx="1914525" cy="1057275"/>
          <a:chOff x="684" y="229"/>
          <a:chExt cx="163" cy="113"/>
        </a:xfrm>
        <a:solidFill>
          <a:srgbClr val="FFFFFF"/>
        </a:solidFill>
      </xdr:grpSpPr>
      <xdr:sp>
        <xdr:nvSpPr>
          <xdr:cNvPr id="35" name="Line 40"/>
          <xdr:cNvSpPr>
            <a:spLocks/>
          </xdr:cNvSpPr>
        </xdr:nvSpPr>
        <xdr:spPr>
          <a:xfrm>
            <a:off x="703" y="229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6" name="Line 41"/>
          <xdr:cNvSpPr>
            <a:spLocks/>
          </xdr:cNvSpPr>
        </xdr:nvSpPr>
        <xdr:spPr>
          <a:xfrm>
            <a:off x="703" y="342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7" name="Line 42"/>
          <xdr:cNvSpPr>
            <a:spLocks/>
          </xdr:cNvSpPr>
        </xdr:nvSpPr>
        <xdr:spPr>
          <a:xfrm flipV="1">
            <a:off x="703" y="229"/>
            <a:ext cx="0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8" name="Text Box 46"/>
          <xdr:cNvSpPr txBox="1">
            <a:spLocks noChangeArrowheads="1"/>
          </xdr:cNvSpPr>
        </xdr:nvSpPr>
        <xdr:spPr>
          <a:xfrm>
            <a:off x="684" y="274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</a:t>
            </a:r>
          </a:p>
        </xdr:txBody>
      </xdr:sp>
    </xdr:grpSp>
    <xdr:clientData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8</xdr:row>
      <xdr:rowOff>209550</xdr:rowOff>
    </xdr:to>
    <xdr:sp>
      <xdr:nvSpPr>
        <xdr:cNvPr id="39" name="Line 47"/>
        <xdr:cNvSpPr>
          <a:spLocks/>
        </xdr:cNvSpPr>
      </xdr:nvSpPr>
      <xdr:spPr>
        <a:xfrm flipV="1">
          <a:off x="10029825" y="19716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37</xdr:row>
      <xdr:rowOff>142875</xdr:rowOff>
    </xdr:from>
    <xdr:to>
      <xdr:col>14</xdr:col>
      <xdr:colOff>666750</xdr:colOff>
      <xdr:row>41</xdr:row>
      <xdr:rowOff>200025</xdr:rowOff>
    </xdr:to>
    <xdr:grpSp>
      <xdr:nvGrpSpPr>
        <xdr:cNvPr id="40" name="Group 70"/>
        <xdr:cNvGrpSpPr>
          <a:grpSpLocks/>
        </xdr:cNvGrpSpPr>
      </xdr:nvGrpSpPr>
      <xdr:grpSpPr>
        <a:xfrm>
          <a:off x="7277100" y="9439275"/>
          <a:ext cx="4343400" cy="1047750"/>
          <a:chOff x="614" y="991"/>
          <a:chExt cx="367" cy="111"/>
        </a:xfrm>
        <a:solidFill>
          <a:srgbClr val="FFFFFF"/>
        </a:solidFill>
      </xdr:grpSpPr>
      <xdr:sp>
        <xdr:nvSpPr>
          <xdr:cNvPr id="41" name="Line 20"/>
          <xdr:cNvSpPr>
            <a:spLocks/>
          </xdr:cNvSpPr>
        </xdr:nvSpPr>
        <xdr:spPr>
          <a:xfrm flipH="1">
            <a:off x="648" y="1057"/>
            <a:ext cx="4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2" name="AutoShape 56"/>
          <xdr:cNvSpPr>
            <a:spLocks noChangeAspect="1"/>
          </xdr:cNvSpPr>
        </xdr:nvSpPr>
        <xdr:spPr>
          <a:xfrm>
            <a:off x="614" y="991"/>
            <a:ext cx="36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Rectangle 58"/>
          <xdr:cNvSpPr>
            <a:spLocks/>
          </xdr:cNvSpPr>
        </xdr:nvSpPr>
        <xdr:spPr>
          <a:xfrm>
            <a:off x="832" y="992"/>
            <a:ext cx="47" cy="9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Freeform 59"/>
          <xdr:cNvSpPr>
            <a:spLocks/>
          </xdr:cNvSpPr>
        </xdr:nvSpPr>
        <xdr:spPr>
          <a:xfrm>
            <a:off x="837" y="1000"/>
            <a:ext cx="38" cy="75"/>
          </a:xfrm>
          <a:custGeom>
            <a:pathLst>
              <a:path h="51" w="38">
                <a:moveTo>
                  <a:pt x="0" y="4"/>
                </a:moveTo>
                <a:lnTo>
                  <a:pt x="0" y="4"/>
                </a:lnTo>
                <a:lnTo>
                  <a:pt x="0" y="3"/>
                </a:lnTo>
                <a:lnTo>
                  <a:pt x="1" y="2"/>
                </a:lnTo>
                <a:lnTo>
                  <a:pt x="1" y="1"/>
                </a:lnTo>
                <a:lnTo>
                  <a:pt x="2" y="1"/>
                </a:lnTo>
                <a:lnTo>
                  <a:pt x="2" y="0"/>
                </a:lnTo>
                <a:lnTo>
                  <a:pt x="3" y="0"/>
                </a:lnTo>
                <a:lnTo>
                  <a:pt x="4" y="0"/>
                </a:lnTo>
                <a:lnTo>
                  <a:pt x="5" y="0"/>
                </a:lnTo>
                <a:lnTo>
                  <a:pt x="33" y="0"/>
                </a:lnTo>
                <a:lnTo>
                  <a:pt x="34" y="0"/>
                </a:lnTo>
                <a:lnTo>
                  <a:pt x="35" y="0"/>
                </a:lnTo>
                <a:lnTo>
                  <a:pt x="36" y="0"/>
                </a:lnTo>
                <a:lnTo>
                  <a:pt x="36" y="1"/>
                </a:lnTo>
                <a:lnTo>
                  <a:pt x="37" y="1"/>
                </a:lnTo>
                <a:lnTo>
                  <a:pt x="37" y="2"/>
                </a:lnTo>
                <a:lnTo>
                  <a:pt x="37" y="3"/>
                </a:lnTo>
                <a:lnTo>
                  <a:pt x="38" y="3"/>
                </a:lnTo>
                <a:lnTo>
                  <a:pt x="38" y="4"/>
                </a:lnTo>
                <a:lnTo>
                  <a:pt x="38" y="46"/>
                </a:lnTo>
                <a:lnTo>
                  <a:pt x="38" y="47"/>
                </a:lnTo>
                <a:lnTo>
                  <a:pt x="37" y="47"/>
                </a:lnTo>
                <a:lnTo>
                  <a:pt x="37" y="49"/>
                </a:lnTo>
                <a:lnTo>
                  <a:pt x="37" y="50"/>
                </a:lnTo>
                <a:lnTo>
                  <a:pt x="36" y="50"/>
                </a:lnTo>
                <a:lnTo>
                  <a:pt x="36" y="51"/>
                </a:lnTo>
                <a:lnTo>
                  <a:pt x="35" y="51"/>
                </a:lnTo>
                <a:lnTo>
                  <a:pt x="34" y="51"/>
                </a:lnTo>
                <a:lnTo>
                  <a:pt x="33" y="51"/>
                </a:lnTo>
                <a:lnTo>
                  <a:pt x="5" y="51"/>
                </a:lnTo>
                <a:lnTo>
                  <a:pt x="4" y="51"/>
                </a:lnTo>
                <a:lnTo>
                  <a:pt x="3" y="51"/>
                </a:lnTo>
                <a:lnTo>
                  <a:pt x="2" y="51"/>
                </a:lnTo>
                <a:lnTo>
                  <a:pt x="2" y="50"/>
                </a:lnTo>
                <a:lnTo>
                  <a:pt x="1" y="50"/>
                </a:lnTo>
                <a:lnTo>
                  <a:pt x="1" y="49"/>
                </a:lnTo>
                <a:lnTo>
                  <a:pt x="0" y="47"/>
                </a:lnTo>
                <a:lnTo>
                  <a:pt x="0" y="46"/>
                </a:lnTo>
                <a:lnTo>
                  <a:pt x="0" y="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Line 60"/>
          <xdr:cNvSpPr>
            <a:spLocks/>
          </xdr:cNvSpPr>
        </xdr:nvSpPr>
        <xdr:spPr>
          <a:xfrm>
            <a:off x="867" y="1035"/>
            <a:ext cx="4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Freeform 61"/>
          <xdr:cNvSpPr>
            <a:spLocks/>
          </xdr:cNvSpPr>
        </xdr:nvSpPr>
        <xdr:spPr>
          <a:xfrm>
            <a:off x="901" y="1032"/>
            <a:ext cx="17" cy="16"/>
          </a:xfrm>
          <a:custGeom>
            <a:pathLst>
              <a:path h="16" w="17">
                <a:moveTo>
                  <a:pt x="17" y="11"/>
                </a:moveTo>
                <a:lnTo>
                  <a:pt x="3" y="0"/>
                </a:lnTo>
                <a:lnTo>
                  <a:pt x="0" y="16"/>
                </a:lnTo>
                <a:lnTo>
                  <a:pt x="17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Rectangle 62"/>
          <xdr:cNvSpPr>
            <a:spLocks/>
          </xdr:cNvSpPr>
        </xdr:nvSpPr>
        <xdr:spPr>
          <a:xfrm>
            <a:off x="615" y="992"/>
            <a:ext cx="36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Rectangle 63"/>
          <xdr:cNvSpPr>
            <a:spLocks/>
          </xdr:cNvSpPr>
        </xdr:nvSpPr>
        <xdr:spPr>
          <a:xfrm>
            <a:off x="654" y="992"/>
            <a:ext cx="47" cy="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9" name="Oval 64"/>
          <xdr:cNvSpPr>
            <a:spLocks/>
          </xdr:cNvSpPr>
        </xdr:nvSpPr>
        <xdr:spPr>
          <a:xfrm>
            <a:off x="837" y="1000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0" name="Oval 65"/>
          <xdr:cNvSpPr>
            <a:spLocks/>
          </xdr:cNvSpPr>
        </xdr:nvSpPr>
        <xdr:spPr>
          <a:xfrm>
            <a:off x="867" y="1000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Oval 66"/>
          <xdr:cNvSpPr>
            <a:spLocks/>
          </xdr:cNvSpPr>
        </xdr:nvSpPr>
        <xdr:spPr>
          <a:xfrm>
            <a:off x="837" y="10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Oval 67"/>
          <xdr:cNvSpPr>
            <a:spLocks/>
          </xdr:cNvSpPr>
        </xdr:nvSpPr>
        <xdr:spPr>
          <a:xfrm>
            <a:off x="867" y="10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showOutlineSymbols="0" zoomScale="85" zoomScaleNormal="85" zoomScalePageLayoutView="0" workbookViewId="0" topLeftCell="A1">
      <selection activeCell="S10" sqref="S10"/>
    </sheetView>
  </sheetViews>
  <sheetFormatPr defaultColWidth="7.796875" defaultRowHeight="15"/>
  <cols>
    <col min="1" max="1" width="5.69921875" style="13" customWidth="1"/>
    <col min="2" max="2" width="8.8984375" style="13" customWidth="1"/>
    <col min="3" max="7" width="7.69921875" style="13" customWidth="1"/>
    <col min="8" max="8" width="9.69921875" style="13" customWidth="1"/>
    <col min="9" max="12" width="7.69921875" style="13" customWidth="1"/>
    <col min="13" max="19" width="8.69921875" style="13" customWidth="1"/>
    <col min="20" max="20" width="4.8984375" style="12" customWidth="1"/>
    <col min="21" max="16384" width="7.69921875" style="13" customWidth="1"/>
  </cols>
  <sheetData>
    <row r="1" spans="1:19" ht="139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1"/>
    </row>
    <row r="2" spans="1:19" ht="27" customHeight="1" thickBot="1" thickTop="1">
      <c r="A2" s="10"/>
      <c r="B2" s="10"/>
      <c r="C2" s="213" t="s">
        <v>175</v>
      </c>
      <c r="D2" s="213"/>
      <c r="E2" s="214"/>
      <c r="F2" s="5"/>
      <c r="G2" s="14" t="s">
        <v>135</v>
      </c>
      <c r="H2" s="6"/>
      <c r="I2" s="6"/>
      <c r="J2" s="6"/>
      <c r="K2" s="6"/>
      <c r="L2" s="6"/>
      <c r="M2" s="6"/>
      <c r="N2" s="6"/>
      <c r="O2" s="6"/>
      <c r="P2" s="6"/>
      <c r="Q2" s="11"/>
      <c r="R2" s="11"/>
      <c r="S2" s="11"/>
    </row>
    <row r="3" spans="1:19" ht="19.5" customHeight="1" thickTop="1">
      <c r="A3" s="10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1"/>
      <c r="R3" s="11"/>
      <c r="S3" s="11"/>
    </row>
    <row r="4" spans="1:19" ht="19.5" customHeight="1">
      <c r="A4" s="10"/>
      <c r="B4" s="10"/>
      <c r="C4" s="10"/>
      <c r="D4" s="10" t="s">
        <v>136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</row>
    <row r="5" spans="1:19" ht="19.5" customHeight="1">
      <c r="A5" s="10"/>
      <c r="B5" s="21" t="s">
        <v>176</v>
      </c>
      <c r="C5" s="21"/>
      <c r="D5" s="10" t="s">
        <v>177</v>
      </c>
      <c r="F5" s="10"/>
      <c r="G5" s="20" t="s">
        <v>172</v>
      </c>
      <c r="H5" s="17">
        <v>1</v>
      </c>
      <c r="I5" s="16"/>
      <c r="J5" s="10"/>
      <c r="K5" s="10"/>
      <c r="L5" s="10"/>
      <c r="M5" s="10"/>
      <c r="N5" s="10"/>
      <c r="O5" s="10"/>
      <c r="P5" s="10"/>
      <c r="Q5" s="11"/>
      <c r="R5" s="11"/>
      <c r="S5" s="11"/>
    </row>
    <row r="6" spans="1:19" ht="19.5" customHeight="1">
      <c r="A6" s="10"/>
      <c r="B6" s="21"/>
      <c r="C6" s="21"/>
      <c r="D6" s="10" t="s">
        <v>171</v>
      </c>
      <c r="F6" s="10"/>
      <c r="G6" s="10"/>
      <c r="H6" s="18">
        <v>2.71</v>
      </c>
      <c r="I6" s="19" t="s">
        <v>4</v>
      </c>
      <c r="J6" s="20"/>
      <c r="K6" s="10"/>
      <c r="L6" s="10"/>
      <c r="M6" s="10"/>
      <c r="N6" s="212" t="s">
        <v>170</v>
      </c>
      <c r="O6" s="10"/>
      <c r="P6" s="10"/>
      <c r="Q6" s="11"/>
      <c r="R6" s="11"/>
      <c r="S6" s="11"/>
    </row>
    <row r="7" spans="1:19" ht="19.5" customHeight="1">
      <c r="A7" s="10"/>
      <c r="B7" s="10"/>
      <c r="C7" s="10"/>
      <c r="D7" s="10" t="s">
        <v>159</v>
      </c>
      <c r="F7" s="10"/>
      <c r="G7" s="20" t="s">
        <v>160</v>
      </c>
      <c r="H7" s="18">
        <v>2</v>
      </c>
      <c r="I7" s="19" t="s">
        <v>4</v>
      </c>
      <c r="J7" s="20"/>
      <c r="K7" s="10"/>
      <c r="L7" s="21"/>
      <c r="M7" s="21"/>
      <c r="N7" s="22"/>
      <c r="O7" s="10"/>
      <c r="P7" s="10" t="s">
        <v>5</v>
      </c>
      <c r="Q7" s="11"/>
      <c r="R7" s="11"/>
      <c r="S7" s="11"/>
    </row>
    <row r="8" spans="1:19" ht="19.5" customHeight="1">
      <c r="A8" s="10"/>
      <c r="B8" s="10"/>
      <c r="C8" s="10"/>
      <c r="D8" s="10" t="s">
        <v>161</v>
      </c>
      <c r="F8" s="10"/>
      <c r="G8" s="20" t="s">
        <v>162</v>
      </c>
      <c r="H8" s="17">
        <v>29.5</v>
      </c>
      <c r="I8" s="16" t="s">
        <v>147</v>
      </c>
      <c r="J8" s="10"/>
      <c r="K8" s="16"/>
      <c r="L8" s="21"/>
      <c r="M8" s="21"/>
      <c r="N8" s="21"/>
      <c r="O8" s="10"/>
      <c r="P8" s="10"/>
      <c r="Q8" s="11"/>
      <c r="R8" s="11"/>
      <c r="S8" s="11"/>
    </row>
    <row r="9" spans="1:19" ht="19.5" customHeight="1">
      <c r="A9" s="10"/>
      <c r="B9" s="10"/>
      <c r="C9" s="10"/>
      <c r="D9" s="10" t="s">
        <v>163</v>
      </c>
      <c r="F9" s="10"/>
      <c r="G9" s="20" t="s">
        <v>164</v>
      </c>
      <c r="H9" s="23">
        <v>1</v>
      </c>
      <c r="I9" s="19" t="s">
        <v>6</v>
      </c>
      <c r="J9" s="20"/>
      <c r="K9" s="16" t="s">
        <v>7</v>
      </c>
      <c r="L9" s="21"/>
      <c r="M9" s="21"/>
      <c r="N9" s="21"/>
      <c r="O9" s="10"/>
      <c r="P9" s="10" t="s">
        <v>8</v>
      </c>
      <c r="Q9" s="11"/>
      <c r="R9" s="11"/>
      <c r="S9" s="11"/>
    </row>
    <row r="10" spans="1:19" ht="19.5" customHeight="1">
      <c r="A10" s="10"/>
      <c r="B10" s="10"/>
      <c r="C10" s="10"/>
      <c r="D10" s="10" t="s">
        <v>165</v>
      </c>
      <c r="F10" s="10"/>
      <c r="G10" s="20" t="s">
        <v>166</v>
      </c>
      <c r="H10" s="23">
        <v>50</v>
      </c>
      <c r="I10" s="19" t="s">
        <v>9</v>
      </c>
      <c r="J10" s="20"/>
      <c r="K10" s="16"/>
      <c r="L10" s="21"/>
      <c r="M10" s="21"/>
      <c r="N10" s="21"/>
      <c r="O10" s="10"/>
      <c r="P10" s="10" t="s">
        <v>10</v>
      </c>
      <c r="Q10" s="11"/>
      <c r="R10" s="11"/>
      <c r="S10" s="11"/>
    </row>
    <row r="11" spans="1:19" ht="19.5" customHeight="1">
      <c r="A11" s="10"/>
      <c r="B11" s="10"/>
      <c r="C11" s="10"/>
      <c r="D11" s="10"/>
      <c r="E11" s="10"/>
      <c r="F11" s="10"/>
      <c r="G11" s="10"/>
      <c r="H11" s="24"/>
      <c r="I11" s="20"/>
      <c r="J11" s="20"/>
      <c r="K11" s="10"/>
      <c r="L11" s="10"/>
      <c r="M11" s="10"/>
      <c r="N11" s="22"/>
      <c r="O11" s="10"/>
      <c r="P11" s="10" t="s">
        <v>11</v>
      </c>
      <c r="Q11" s="11"/>
      <c r="R11" s="11"/>
      <c r="S11" s="11"/>
    </row>
    <row r="12" spans="1:19" ht="19.5" customHeight="1">
      <c r="A12" s="10"/>
      <c r="B12" s="10"/>
      <c r="C12" s="10"/>
      <c r="D12" s="10"/>
      <c r="E12" s="10"/>
      <c r="F12" s="10"/>
      <c r="G12" s="10"/>
      <c r="H12" s="25"/>
      <c r="I12" s="20" t="s">
        <v>12</v>
      </c>
      <c r="J12" s="20"/>
      <c r="K12" s="10"/>
      <c r="L12" s="10" t="s">
        <v>137</v>
      </c>
      <c r="M12" s="10"/>
      <c r="N12" s="22"/>
      <c r="O12" s="10"/>
      <c r="P12" s="10"/>
      <c r="Q12" s="11"/>
      <c r="R12" s="11"/>
      <c r="S12" s="11"/>
    </row>
    <row r="13" spans="1:19" ht="19.5" customHeight="1">
      <c r="A13" s="10"/>
      <c r="B13" s="10"/>
      <c r="C13" s="10"/>
      <c r="D13" s="10"/>
      <c r="E13" s="10"/>
      <c r="F13" s="10"/>
      <c r="G13" s="10"/>
      <c r="H13" s="25"/>
      <c r="I13" s="20"/>
      <c r="J13" s="20"/>
      <c r="K13" s="10"/>
      <c r="L13" s="10"/>
      <c r="M13" s="16"/>
      <c r="N13" s="10" t="s">
        <v>14</v>
      </c>
      <c r="O13" s="16"/>
      <c r="P13" s="10"/>
      <c r="Q13" s="11"/>
      <c r="R13" s="11"/>
      <c r="S13" s="11"/>
    </row>
    <row r="14" spans="1:19" ht="19.5" customHeight="1">
      <c r="A14" s="10"/>
      <c r="B14" s="10"/>
      <c r="C14" s="10"/>
      <c r="D14" s="10"/>
      <c r="E14" s="10" t="s">
        <v>138</v>
      </c>
      <c r="F14" s="10"/>
      <c r="G14" s="10"/>
      <c r="H14" s="25"/>
      <c r="I14" s="20"/>
      <c r="J14" s="20"/>
      <c r="K14" s="10"/>
      <c r="L14" s="10"/>
      <c r="M14" s="15"/>
      <c r="N14" s="15"/>
      <c r="O14" s="10" t="s">
        <v>16</v>
      </c>
      <c r="P14" s="10"/>
      <c r="Q14" s="11"/>
      <c r="R14" s="11"/>
      <c r="S14" s="11"/>
    </row>
    <row r="15" spans="1:19" ht="19.5" customHeight="1" thickBot="1" thickTop="1">
      <c r="A15" s="10"/>
      <c r="B15" s="10"/>
      <c r="C15" s="10"/>
      <c r="D15" s="10" t="s">
        <v>17</v>
      </c>
      <c r="E15" s="10"/>
      <c r="F15" s="10"/>
      <c r="G15" s="26">
        <f>IF(I43&gt;="ＯＫ",ROUND(D43,0),"")</f>
      </c>
      <c r="H15" s="27" t="s">
        <v>18</v>
      </c>
      <c r="I15" s="20"/>
      <c r="J15" s="20"/>
      <c r="K15" s="10"/>
      <c r="L15" s="10"/>
      <c r="M15" s="10"/>
      <c r="N15" s="10"/>
      <c r="O15" s="10"/>
      <c r="P15" s="10"/>
      <c r="Q15" s="11"/>
      <c r="R15" s="11"/>
      <c r="S15" s="11"/>
    </row>
    <row r="16" spans="1:20" ht="19.5" customHeight="1" thickTop="1">
      <c r="A16" s="28" t="s">
        <v>19</v>
      </c>
      <c r="B16" s="56" t="s">
        <v>20</v>
      </c>
      <c r="C16" s="56" t="s">
        <v>21</v>
      </c>
      <c r="D16" s="29" t="s">
        <v>22</v>
      </c>
      <c r="E16" s="29" t="s">
        <v>23</v>
      </c>
      <c r="F16" s="29" t="s">
        <v>24</v>
      </c>
      <c r="G16" s="56" t="s">
        <v>25</v>
      </c>
      <c r="H16" s="29" t="s">
        <v>26</v>
      </c>
      <c r="I16" s="60" t="s">
        <v>27</v>
      </c>
      <c r="J16" s="60" t="s">
        <v>28</v>
      </c>
      <c r="K16" s="56" t="s">
        <v>29</v>
      </c>
      <c r="L16" s="29" t="s">
        <v>30</v>
      </c>
      <c r="M16" s="29"/>
      <c r="N16" s="29" t="s">
        <v>139</v>
      </c>
      <c r="O16" s="63" t="s">
        <v>33</v>
      </c>
      <c r="P16" s="30" t="s">
        <v>34</v>
      </c>
      <c r="Q16" s="30" t="s">
        <v>35</v>
      </c>
      <c r="R16" s="56" t="s">
        <v>36</v>
      </c>
      <c r="S16" s="56" t="s">
        <v>140</v>
      </c>
      <c r="T16" s="31"/>
    </row>
    <row r="17" spans="1:20" ht="19.5" customHeight="1" thickBot="1">
      <c r="A17" s="22"/>
      <c r="B17" s="58"/>
      <c r="C17" s="57" t="s">
        <v>148</v>
      </c>
      <c r="D17" s="32" t="s">
        <v>38</v>
      </c>
      <c r="E17" s="32" t="s">
        <v>38</v>
      </c>
      <c r="F17" s="32" t="s">
        <v>39</v>
      </c>
      <c r="G17" s="59" t="s">
        <v>40</v>
      </c>
      <c r="H17" s="32" t="s">
        <v>148</v>
      </c>
      <c r="I17" s="61" t="s">
        <v>41</v>
      </c>
      <c r="J17" s="62" t="s">
        <v>38</v>
      </c>
      <c r="K17" s="59" t="s">
        <v>40</v>
      </c>
      <c r="L17" s="32" t="s">
        <v>42</v>
      </c>
      <c r="M17" s="32"/>
      <c r="N17" s="32" t="s">
        <v>149</v>
      </c>
      <c r="O17" s="62" t="s">
        <v>43</v>
      </c>
      <c r="P17" s="33" t="s">
        <v>43</v>
      </c>
      <c r="Q17" s="33" t="s">
        <v>43</v>
      </c>
      <c r="R17" s="64" t="s">
        <v>148</v>
      </c>
      <c r="S17" s="64" t="s">
        <v>151</v>
      </c>
      <c r="T17" s="31"/>
    </row>
    <row r="18" spans="1:19" ht="19.5" customHeight="1" thickTop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9:18" ht="19.5" customHeight="1">
      <c r="I19" s="10"/>
      <c r="J19" s="10"/>
      <c r="K19" s="10"/>
      <c r="L19" s="10"/>
      <c r="M19" s="10"/>
      <c r="N19" s="10"/>
      <c r="O19" s="10"/>
      <c r="P19" s="10"/>
      <c r="Q19" s="11"/>
      <c r="R19" s="11"/>
    </row>
    <row r="20" spans="9:18" ht="19.5" customHeight="1"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9:18" ht="19.5" customHeight="1"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9:18" ht="19.5" customHeight="1">
      <c r="I22" s="11"/>
      <c r="J22" s="11"/>
      <c r="K22" s="11"/>
      <c r="L22" s="11"/>
      <c r="M22" s="11"/>
      <c r="N22" s="11"/>
      <c r="O22" s="10" t="s">
        <v>45</v>
      </c>
      <c r="P22" s="10"/>
      <c r="Q22" s="11"/>
      <c r="R22" s="11"/>
    </row>
    <row r="23" spans="9:18" ht="19.5" customHeight="1">
      <c r="I23" s="11"/>
      <c r="J23" s="11"/>
      <c r="K23" s="11"/>
      <c r="L23" s="11"/>
      <c r="M23" s="11"/>
      <c r="N23" s="11"/>
      <c r="O23" s="10" t="s">
        <v>46</v>
      </c>
      <c r="P23" s="10"/>
      <c r="Q23" s="11"/>
      <c r="R23" s="11"/>
    </row>
    <row r="24" spans="9:18" ht="19.5" customHeight="1">
      <c r="I24" s="11"/>
      <c r="J24" s="11"/>
      <c r="K24" s="11"/>
      <c r="L24" s="11"/>
      <c r="M24" s="11"/>
      <c r="N24" s="11"/>
      <c r="O24" s="10" t="s">
        <v>47</v>
      </c>
      <c r="P24" s="10"/>
      <c r="Q24" s="11"/>
      <c r="R24" s="11"/>
    </row>
    <row r="25" spans="9:18" ht="19.5" customHeight="1">
      <c r="I25" s="11"/>
      <c r="J25" s="10" t="s">
        <v>48</v>
      </c>
      <c r="K25" s="36" t="s">
        <v>141</v>
      </c>
      <c r="L25" s="35"/>
      <c r="M25" s="11"/>
      <c r="N25" s="10" t="s">
        <v>50</v>
      </c>
      <c r="O25" s="36">
        <v>4</v>
      </c>
      <c r="P25" s="37" t="s">
        <v>51</v>
      </c>
      <c r="Q25" s="11"/>
      <c r="R25" s="11"/>
    </row>
    <row r="26" spans="9:18" ht="19.5" customHeight="1">
      <c r="I26" s="11"/>
      <c r="J26" s="11"/>
      <c r="K26" s="35"/>
      <c r="L26" s="11"/>
      <c r="M26" s="11"/>
      <c r="N26" s="10" t="s">
        <v>52</v>
      </c>
      <c r="O26" s="36">
        <v>4</v>
      </c>
      <c r="P26" s="37" t="s">
        <v>51</v>
      </c>
      <c r="Q26" s="11"/>
      <c r="R26" s="11"/>
    </row>
    <row r="27" spans="9:18" ht="19.5" customHeight="1">
      <c r="I27" s="11"/>
      <c r="J27" s="11"/>
      <c r="K27" s="11"/>
      <c r="L27" s="11"/>
      <c r="M27" s="11"/>
      <c r="N27" s="10" t="s">
        <v>53</v>
      </c>
      <c r="O27" s="36">
        <v>4</v>
      </c>
      <c r="P27" s="37" t="s">
        <v>54</v>
      </c>
      <c r="Q27" s="36">
        <v>100</v>
      </c>
      <c r="R27" s="35"/>
    </row>
    <row r="28" spans="9:18" ht="19.5" customHeight="1">
      <c r="I28" s="11"/>
      <c r="J28" s="11"/>
      <c r="K28" s="11"/>
      <c r="L28" s="11"/>
      <c r="M28" s="11"/>
      <c r="N28" s="10"/>
      <c r="O28" s="38"/>
      <c r="P28" s="39"/>
      <c r="Q28" s="38"/>
      <c r="R28" s="11"/>
    </row>
    <row r="29" spans="9:18" ht="19.5" customHeight="1" thickBot="1">
      <c r="I29" s="11"/>
      <c r="J29" s="11"/>
      <c r="K29" s="11"/>
      <c r="L29" s="11"/>
      <c r="M29" s="11"/>
      <c r="N29" s="10"/>
      <c r="O29" s="39"/>
      <c r="P29" s="39"/>
      <c r="Q29" s="39"/>
      <c r="R29" s="11"/>
    </row>
    <row r="30" spans="1:19" ht="25.5" customHeight="1" thickBot="1" thickTop="1">
      <c r="A30" s="213" t="s">
        <v>146</v>
      </c>
      <c r="B30" s="213"/>
      <c r="C30" s="214"/>
      <c r="D30" s="5"/>
      <c r="E30" s="14"/>
      <c r="F30" s="6"/>
      <c r="G30" s="40" t="s">
        <v>173</v>
      </c>
      <c r="H30" s="4"/>
      <c r="I30" s="4"/>
      <c r="J30" s="4"/>
      <c r="K30" s="4"/>
      <c r="L30" s="4"/>
      <c r="M30" s="4"/>
      <c r="N30" s="4"/>
      <c r="O30" s="41"/>
      <c r="P30" s="41"/>
      <c r="Q30" s="34"/>
      <c r="R30" s="34"/>
      <c r="S30" s="34"/>
    </row>
    <row r="31" spans="1:19" ht="19.5" customHeight="1" thickTop="1">
      <c r="A31" s="34"/>
      <c r="B31" s="34"/>
      <c r="C31" s="6" t="s">
        <v>56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9.5" customHeight="1">
      <c r="A32" s="42"/>
      <c r="B32" s="43"/>
      <c r="C32" s="43"/>
      <c r="D32" s="4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</row>
    <row r="33" spans="3:15" ht="19.5" customHeight="1">
      <c r="C33" s="44" t="s">
        <v>125</v>
      </c>
      <c r="D33" s="45"/>
      <c r="E33" s="46"/>
      <c r="H33" s="47" t="s">
        <v>126</v>
      </c>
      <c r="K33" s="11"/>
      <c r="L33" s="11"/>
      <c r="M33" s="10" t="s">
        <v>101</v>
      </c>
      <c r="N33" s="10"/>
      <c r="O33" s="10"/>
    </row>
    <row r="34" spans="3:16" ht="19.5" customHeight="1">
      <c r="C34" s="44" t="s">
        <v>127</v>
      </c>
      <c r="D34" s="45"/>
      <c r="E34" s="46"/>
      <c r="H34" s="47" t="s">
        <v>128</v>
      </c>
      <c r="K34" s="11"/>
      <c r="L34" s="11"/>
      <c r="M34" s="10"/>
      <c r="N34" s="10" t="s">
        <v>104</v>
      </c>
      <c r="O34" s="10"/>
      <c r="P34" s="10" t="s">
        <v>105</v>
      </c>
    </row>
    <row r="35" spans="3:16" ht="19.5" customHeight="1">
      <c r="C35" s="44" t="s">
        <v>129</v>
      </c>
      <c r="D35" s="45"/>
      <c r="E35" s="46"/>
      <c r="H35" s="47" t="s">
        <v>130</v>
      </c>
      <c r="K35" s="11"/>
      <c r="L35" s="11"/>
      <c r="M35" s="10"/>
      <c r="N35" s="10" t="s">
        <v>108</v>
      </c>
      <c r="O35" s="10"/>
      <c r="P35" s="48" t="s">
        <v>109</v>
      </c>
    </row>
    <row r="36" spans="3:16" ht="19.5" customHeight="1">
      <c r="C36" s="44" t="s">
        <v>131</v>
      </c>
      <c r="D36" s="45"/>
      <c r="E36" s="46"/>
      <c r="H36" s="47" t="s">
        <v>132</v>
      </c>
      <c r="K36" s="11"/>
      <c r="L36" s="11"/>
      <c r="P36" s="13" t="s">
        <v>112</v>
      </c>
    </row>
    <row r="37" spans="3:18" ht="19.5" customHeight="1">
      <c r="C37" s="44" t="s">
        <v>133</v>
      </c>
      <c r="D37" s="45"/>
      <c r="E37" s="46"/>
      <c r="H37" s="47" t="s">
        <v>134</v>
      </c>
      <c r="K37" s="11"/>
      <c r="L37" s="11"/>
      <c r="M37" s="11"/>
      <c r="N37" s="10"/>
      <c r="O37" s="39"/>
      <c r="P37" s="39"/>
      <c r="Q37" s="39"/>
      <c r="R37" s="11"/>
    </row>
    <row r="38" spans="4:18" ht="19.5" customHeight="1">
      <c r="D38" s="49"/>
      <c r="I38" s="11"/>
      <c r="J38" s="11"/>
      <c r="K38" s="11"/>
      <c r="L38" s="11"/>
      <c r="M38" s="11"/>
      <c r="N38" s="10"/>
      <c r="O38" s="39"/>
      <c r="P38" s="39"/>
      <c r="Q38" s="39"/>
      <c r="R38" s="11"/>
    </row>
    <row r="39" spans="9:18" ht="19.5" customHeight="1">
      <c r="I39" s="11"/>
      <c r="J39" s="11"/>
      <c r="K39" s="11"/>
      <c r="L39" s="11"/>
      <c r="M39" s="11"/>
      <c r="N39" s="11"/>
      <c r="O39" s="50"/>
      <c r="P39" s="50"/>
      <c r="Q39" s="50"/>
      <c r="R39" s="11"/>
    </row>
    <row r="40" spans="9:18" ht="19.5" customHeight="1"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9" ht="19.5" customHeight="1" thickBot="1" thickTop="1">
      <c r="A41" s="5"/>
      <c r="B41" s="6" t="s">
        <v>142</v>
      </c>
      <c r="C41" s="6"/>
      <c r="D41" s="6"/>
      <c r="E41" s="22" t="s">
        <v>143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</row>
    <row r="42" spans="1:20" ht="19.5" customHeight="1" thickTop="1">
      <c r="A42" s="28" t="s">
        <v>59</v>
      </c>
      <c r="B42" s="56" t="s">
        <v>60</v>
      </c>
      <c r="C42" s="56" t="s">
        <v>24</v>
      </c>
      <c r="D42" s="29" t="s">
        <v>61</v>
      </c>
      <c r="E42" s="56" t="s">
        <v>62</v>
      </c>
      <c r="F42" s="29" t="s">
        <v>63</v>
      </c>
      <c r="G42" s="29" t="s">
        <v>64</v>
      </c>
      <c r="H42" s="56" t="s">
        <v>65</v>
      </c>
      <c r="I42" s="29" t="s">
        <v>66</v>
      </c>
      <c r="J42" s="29" t="s">
        <v>67</v>
      </c>
      <c r="K42" s="29" t="s">
        <v>68</v>
      </c>
      <c r="L42" s="29" t="s">
        <v>69</v>
      </c>
      <c r="M42" s="56" t="s">
        <v>70</v>
      </c>
      <c r="N42" s="29" t="s">
        <v>71</v>
      </c>
      <c r="O42" s="29" t="s">
        <v>72</v>
      </c>
      <c r="P42" s="29" t="s">
        <v>73</v>
      </c>
      <c r="Q42" s="56" t="s">
        <v>74</v>
      </c>
      <c r="R42" s="51" t="s">
        <v>75</v>
      </c>
      <c r="S42" s="4"/>
      <c r="T42" s="31"/>
    </row>
    <row r="43" spans="1:20" ht="19.5" customHeight="1" thickBot="1">
      <c r="A43" s="52"/>
      <c r="B43" s="64" t="s">
        <v>178</v>
      </c>
      <c r="C43" s="59" t="s">
        <v>40</v>
      </c>
      <c r="D43" s="32" t="s">
        <v>40</v>
      </c>
      <c r="E43" s="59" t="s">
        <v>4</v>
      </c>
      <c r="F43" s="32" t="s">
        <v>4</v>
      </c>
      <c r="G43" s="32" t="s">
        <v>4</v>
      </c>
      <c r="H43" s="64" t="s">
        <v>76</v>
      </c>
      <c r="I43" s="16"/>
      <c r="J43" s="32" t="s">
        <v>77</v>
      </c>
      <c r="K43" s="32" t="s">
        <v>78</v>
      </c>
      <c r="L43" s="32" t="s">
        <v>79</v>
      </c>
      <c r="M43" s="59" t="s">
        <v>80</v>
      </c>
      <c r="N43" s="32" t="s">
        <v>4</v>
      </c>
      <c r="O43" s="32" t="s">
        <v>81</v>
      </c>
      <c r="P43" s="16"/>
      <c r="Q43" s="59" t="s">
        <v>82</v>
      </c>
      <c r="R43" s="32" t="s">
        <v>43</v>
      </c>
      <c r="S43" s="32" t="s">
        <v>83</v>
      </c>
      <c r="T43" s="31"/>
    </row>
    <row r="44" spans="1:19" ht="19.5" customHeight="1" thickBot="1" thickTop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0" ht="19.5" customHeight="1" thickBot="1" thickTop="1">
      <c r="A45" s="5" t="s">
        <v>87</v>
      </c>
      <c r="B45" s="6"/>
      <c r="C45" s="6"/>
      <c r="D45" s="6"/>
      <c r="E45" s="6"/>
      <c r="F45" s="53" t="s">
        <v>88</v>
      </c>
      <c r="G45" s="54"/>
      <c r="H45" s="29" t="s">
        <v>179</v>
      </c>
      <c r="I45" s="53" t="s">
        <v>89</v>
      </c>
      <c r="J45" s="54"/>
      <c r="K45" s="55" t="s">
        <v>90</v>
      </c>
      <c r="L45" s="53" t="s">
        <v>144</v>
      </c>
      <c r="M45" s="54"/>
      <c r="N45" s="55" t="s">
        <v>90</v>
      </c>
      <c r="O45" s="6" t="s">
        <v>91</v>
      </c>
      <c r="P45" s="28"/>
      <c r="Q45" s="74" t="str">
        <f>IF(P45&gt;G45,"＞×",IF(P45&lt;=G45,"≦○",""))</f>
        <v>≦○</v>
      </c>
      <c r="R45" s="76" t="s">
        <v>92</v>
      </c>
      <c r="S45" s="75" t="str">
        <f>IF(P45&gt;G45,"壁変更","ＯＫ")</f>
        <v>ＯＫ</v>
      </c>
      <c r="T45" s="31"/>
    </row>
    <row r="46" spans="1:20" ht="19.5" customHeight="1" thickBot="1">
      <c r="A46" s="65" t="s">
        <v>93</v>
      </c>
      <c r="B46" s="66"/>
      <c r="C46" s="66"/>
      <c r="D46" s="67"/>
      <c r="E46" s="68" t="s">
        <v>94</v>
      </c>
      <c r="F46" s="67"/>
      <c r="G46" s="68" t="s">
        <v>95</v>
      </c>
      <c r="H46" s="69"/>
      <c r="I46" s="70"/>
      <c r="J46" s="71" t="s">
        <v>96</v>
      </c>
      <c r="K46" s="67"/>
      <c r="L46" s="68" t="s">
        <v>94</v>
      </c>
      <c r="M46" s="67"/>
      <c r="N46" s="68" t="s">
        <v>95</v>
      </c>
      <c r="O46" s="69"/>
      <c r="P46" s="70"/>
      <c r="Q46" s="71" t="s">
        <v>96</v>
      </c>
      <c r="R46" s="72"/>
      <c r="S46" s="73"/>
      <c r="T46" s="31"/>
    </row>
    <row r="47" spans="1:19" ht="19.5" customHeight="1" thickTop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</sheetData>
  <sheetProtection/>
  <mergeCells count="2">
    <mergeCell ref="C2:E2"/>
    <mergeCell ref="A30:C30"/>
  </mergeCells>
  <printOptions horizontalCentered="1"/>
  <pageMargins left="0.65" right="0.225" top="0.375" bottom="0.375" header="0.512" footer="0.512"/>
  <pageSetup orientation="portrait" paperSize="9" scale="54" r:id="rId2"/>
  <headerFooter alignWithMargins="0">
    <oddHeader>&amp;R&amp;D</oddHeader>
  </headerFooter>
  <rowBreaks count="1" manualBreakCount="1">
    <brk id="4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2"/>
  <sheetViews>
    <sheetView showOutlineSymbols="0" zoomScale="75" zoomScaleNormal="75" zoomScalePageLayoutView="0" workbookViewId="0" topLeftCell="A1">
      <selection activeCell="T17" sqref="T17"/>
    </sheetView>
  </sheetViews>
  <sheetFormatPr defaultColWidth="10.796875" defaultRowHeight="15"/>
  <cols>
    <col min="1" max="1" width="5.69921875" style="78" customWidth="1"/>
    <col min="2" max="2" width="9.19921875" style="78" customWidth="1"/>
    <col min="3" max="4" width="7.69921875" style="78" customWidth="1"/>
    <col min="5" max="5" width="10.59765625" style="78" customWidth="1"/>
    <col min="6" max="7" width="8.09765625" style="78" customWidth="1"/>
    <col min="8" max="8" width="9.69921875" style="78" customWidth="1"/>
    <col min="9" max="13" width="7.69921875" style="78" customWidth="1"/>
    <col min="14" max="15" width="9.69921875" style="78" customWidth="1"/>
    <col min="16" max="17" width="8.69921875" style="78" customWidth="1"/>
    <col min="18" max="18" width="7.69921875" style="78" customWidth="1"/>
    <col min="19" max="19" width="8.8984375" style="78" customWidth="1"/>
    <col min="20" max="20" width="7.69921875" style="78" customWidth="1"/>
    <col min="21" max="21" width="5.09765625" style="78" customWidth="1"/>
    <col min="22" max="16384" width="10.69921875" style="78" customWidth="1"/>
  </cols>
  <sheetData>
    <row r="1" spans="1:21" ht="19.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77"/>
    </row>
    <row r="2" spans="1:21" ht="30" customHeight="1" thickBot="1" thickTop="1">
      <c r="A2" s="8"/>
      <c r="B2" s="8"/>
      <c r="C2" s="215" t="s">
        <v>146</v>
      </c>
      <c r="D2" s="215"/>
      <c r="E2" s="216"/>
      <c r="F2" s="2"/>
      <c r="G2" s="79" t="s">
        <v>0</v>
      </c>
      <c r="H2" s="1"/>
      <c r="I2" s="1"/>
      <c r="J2" s="1"/>
      <c r="K2" s="1"/>
      <c r="L2" s="1"/>
      <c r="M2" s="1"/>
      <c r="N2" s="1"/>
      <c r="O2" s="1"/>
      <c r="P2" s="1"/>
      <c r="Q2" s="80"/>
      <c r="R2" s="80"/>
      <c r="S2" s="81"/>
      <c r="T2" s="9"/>
      <c r="U2" s="77"/>
    </row>
    <row r="3" spans="1:21" ht="19.5" customHeight="1" thickTop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1"/>
      <c r="R3" s="81"/>
      <c r="S3" s="81"/>
      <c r="T3" s="9"/>
      <c r="U3" s="77"/>
    </row>
    <row r="4" spans="1:21" ht="19.5" customHeight="1">
      <c r="A4" s="8"/>
      <c r="B4" s="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10"/>
      <c r="R4" s="110"/>
      <c r="S4" s="110"/>
      <c r="T4" s="9"/>
      <c r="U4" s="77"/>
    </row>
    <row r="5" spans="1:21" ht="19.5" customHeight="1">
      <c r="A5" s="8"/>
      <c r="B5" s="8"/>
      <c r="C5" s="8" t="s">
        <v>1</v>
      </c>
      <c r="D5" s="89"/>
      <c r="E5" s="8" t="s">
        <v>2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110"/>
      <c r="R5" s="110"/>
      <c r="S5" s="110"/>
      <c r="T5" s="9"/>
      <c r="U5" s="77"/>
    </row>
    <row r="6" spans="1:21" ht="19.5" customHeight="1">
      <c r="A6" s="8"/>
      <c r="B6" s="8"/>
      <c r="D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  <c r="T6" s="9"/>
      <c r="U6" s="77"/>
    </row>
    <row r="7" spans="1:21" ht="19.5" customHeight="1">
      <c r="A7" s="8"/>
      <c r="B7" s="8"/>
      <c r="C7" s="8"/>
      <c r="D7" s="8" t="s">
        <v>156</v>
      </c>
      <c r="F7" s="8"/>
      <c r="G7" s="86" t="s">
        <v>157</v>
      </c>
      <c r="H7" s="82">
        <v>1</v>
      </c>
      <c r="I7" s="83"/>
      <c r="J7" s="8"/>
      <c r="K7" s="8"/>
      <c r="L7" s="8"/>
      <c r="M7" s="8" t="s">
        <v>3</v>
      </c>
      <c r="N7" s="8"/>
      <c r="O7" s="8"/>
      <c r="P7" s="8"/>
      <c r="Q7" s="9"/>
      <c r="R7" s="9"/>
      <c r="S7" s="9"/>
      <c r="T7" s="9"/>
      <c r="U7" s="77"/>
    </row>
    <row r="8" spans="1:21" ht="19.5" customHeight="1">
      <c r="A8" s="8"/>
      <c r="B8" s="8"/>
      <c r="C8" s="8"/>
      <c r="D8" s="8" t="s">
        <v>158</v>
      </c>
      <c r="F8" s="8"/>
      <c r="G8" s="8"/>
      <c r="H8" s="84">
        <v>2.71</v>
      </c>
      <c r="I8" s="85" t="s">
        <v>4</v>
      </c>
      <c r="J8" s="86"/>
      <c r="K8" s="8"/>
      <c r="L8" s="8"/>
      <c r="M8" s="8"/>
      <c r="N8" s="8" t="s">
        <v>154</v>
      </c>
      <c r="P8" s="8"/>
      <c r="Q8" s="9"/>
      <c r="R8" s="9"/>
      <c r="S8" s="9"/>
      <c r="T8" s="9"/>
      <c r="U8" s="77"/>
    </row>
    <row r="9" spans="1:21" ht="19.5" customHeight="1">
      <c r="A9" s="8"/>
      <c r="B9" s="8"/>
      <c r="C9" s="8"/>
      <c r="D9" s="8" t="s">
        <v>159</v>
      </c>
      <c r="F9" s="8"/>
      <c r="G9" s="86" t="s">
        <v>160</v>
      </c>
      <c r="H9" s="84">
        <v>2</v>
      </c>
      <c r="I9" s="85" t="s">
        <v>4</v>
      </c>
      <c r="J9" s="86"/>
      <c r="K9" s="8"/>
      <c r="L9" s="8"/>
      <c r="M9" s="83"/>
      <c r="N9" s="205"/>
      <c r="O9" s="8"/>
      <c r="P9" s="8" t="s">
        <v>5</v>
      </c>
      <c r="Q9" s="9"/>
      <c r="R9" s="9"/>
      <c r="S9" s="9"/>
      <c r="T9" s="9"/>
      <c r="U9" s="77"/>
    </row>
    <row r="10" spans="1:21" ht="19.5" customHeight="1">
      <c r="A10" s="8"/>
      <c r="B10" s="8"/>
      <c r="C10" s="8"/>
      <c r="D10" s="8" t="s">
        <v>161</v>
      </c>
      <c r="F10" s="8"/>
      <c r="G10" s="86" t="s">
        <v>162</v>
      </c>
      <c r="H10" s="82">
        <v>29.5</v>
      </c>
      <c r="I10" s="83" t="s">
        <v>147</v>
      </c>
      <c r="J10" s="8"/>
      <c r="K10" s="89"/>
      <c r="L10" s="8"/>
      <c r="M10" s="83"/>
      <c r="N10" s="87"/>
      <c r="O10" s="8"/>
      <c r="P10" s="8"/>
      <c r="Q10" s="9"/>
      <c r="R10" s="9"/>
      <c r="S10" s="9"/>
      <c r="T10" s="9"/>
      <c r="U10" s="77"/>
    </row>
    <row r="11" spans="1:21" ht="19.5" customHeight="1">
      <c r="A11" s="8"/>
      <c r="B11" s="8"/>
      <c r="C11" s="8"/>
      <c r="D11" s="8" t="s">
        <v>163</v>
      </c>
      <c r="F11" s="8"/>
      <c r="G11" s="86" t="s">
        <v>164</v>
      </c>
      <c r="H11" s="88">
        <v>1</v>
      </c>
      <c r="I11" s="85" t="s">
        <v>6</v>
      </c>
      <c r="J11" s="86"/>
      <c r="K11" s="89"/>
      <c r="L11" s="8"/>
      <c r="M11" s="83"/>
      <c r="N11" s="8"/>
      <c r="O11" s="8"/>
      <c r="P11" s="8" t="s">
        <v>8</v>
      </c>
      <c r="Q11" s="9"/>
      <c r="R11" s="9"/>
      <c r="S11" s="9"/>
      <c r="T11" s="9"/>
      <c r="U11" s="77"/>
    </row>
    <row r="12" spans="1:21" ht="19.5" customHeight="1">
      <c r="A12" s="8"/>
      <c r="B12" s="8"/>
      <c r="C12" s="8"/>
      <c r="D12" s="8" t="s">
        <v>165</v>
      </c>
      <c r="F12" s="8"/>
      <c r="G12" s="86" t="s">
        <v>166</v>
      </c>
      <c r="H12" s="88">
        <v>50</v>
      </c>
      <c r="I12" s="85" t="s">
        <v>9</v>
      </c>
      <c r="J12" s="86"/>
      <c r="K12" s="89"/>
      <c r="L12" s="8"/>
      <c r="M12" s="83"/>
      <c r="N12" s="89"/>
      <c r="O12" s="8"/>
      <c r="P12" s="8" t="s">
        <v>10</v>
      </c>
      <c r="Q12" s="9"/>
      <c r="R12" s="9"/>
      <c r="S12" s="9"/>
      <c r="T12" s="9"/>
      <c r="U12" s="77"/>
    </row>
    <row r="13" spans="1:21" ht="19.5" customHeight="1">
      <c r="A13" s="8"/>
      <c r="B13" s="8"/>
      <c r="C13" s="8"/>
      <c r="D13" s="8"/>
      <c r="E13" s="8"/>
      <c r="F13" s="8"/>
      <c r="G13" s="8"/>
      <c r="H13" s="90"/>
      <c r="I13" s="86"/>
      <c r="J13" s="86"/>
      <c r="K13" s="8"/>
      <c r="L13" s="8"/>
      <c r="M13" s="8"/>
      <c r="N13" s="7"/>
      <c r="O13" s="8"/>
      <c r="P13" s="8" t="s">
        <v>11</v>
      </c>
      <c r="Q13" s="9"/>
      <c r="R13" s="9"/>
      <c r="S13" s="9"/>
      <c r="T13" s="9"/>
      <c r="U13" s="77"/>
    </row>
    <row r="14" spans="1:21" ht="19.5" customHeight="1">
      <c r="A14" s="8"/>
      <c r="B14" s="8"/>
      <c r="C14" s="8"/>
      <c r="D14" s="8"/>
      <c r="E14" s="8"/>
      <c r="F14" s="8"/>
      <c r="G14" s="8"/>
      <c r="H14" s="91"/>
      <c r="J14" s="206" t="s">
        <v>155</v>
      </c>
      <c r="K14" s="8"/>
      <c r="L14" s="206" t="s">
        <v>174</v>
      </c>
      <c r="M14" s="8"/>
      <c r="N14" s="7"/>
      <c r="O14" s="8"/>
      <c r="P14" s="8"/>
      <c r="Q14" s="9"/>
      <c r="R14" s="9"/>
      <c r="S14" s="9"/>
      <c r="T14" s="9"/>
      <c r="U14" s="77"/>
    </row>
    <row r="15" spans="1:21" ht="19.5" customHeight="1">
      <c r="A15" s="8"/>
      <c r="B15" s="8"/>
      <c r="C15" s="8"/>
      <c r="D15" s="8"/>
      <c r="E15" s="8" t="s">
        <v>13</v>
      </c>
      <c r="F15" s="8"/>
      <c r="G15" s="8"/>
      <c r="H15" s="91"/>
      <c r="I15" s="86"/>
      <c r="J15" s="86"/>
      <c r="K15" s="8"/>
      <c r="L15" s="8"/>
      <c r="M15" s="83"/>
      <c r="N15" s="8" t="s">
        <v>14</v>
      </c>
      <c r="O15" s="83"/>
      <c r="P15" s="8"/>
      <c r="Q15" s="9"/>
      <c r="R15" s="9"/>
      <c r="S15" s="9"/>
      <c r="T15" s="9"/>
      <c r="U15" s="77"/>
    </row>
    <row r="16" spans="1:21" ht="19.5" customHeight="1">
      <c r="A16" s="8"/>
      <c r="B16" s="8"/>
      <c r="C16" s="8"/>
      <c r="D16" s="8"/>
      <c r="E16" s="8" t="s">
        <v>15</v>
      </c>
      <c r="F16" s="8"/>
      <c r="G16" s="8"/>
      <c r="H16" s="91"/>
      <c r="I16" s="86"/>
      <c r="J16" s="86"/>
      <c r="K16" s="8"/>
      <c r="L16" s="8"/>
      <c r="M16" s="92"/>
      <c r="N16" s="92"/>
      <c r="O16" s="8" t="s">
        <v>16</v>
      </c>
      <c r="P16" s="8"/>
      <c r="Q16" s="9"/>
      <c r="R16" s="9"/>
      <c r="S16" s="9"/>
      <c r="T16" s="9"/>
      <c r="U16" s="77"/>
    </row>
    <row r="17" spans="1:21" ht="19.5" customHeight="1" thickBot="1">
      <c r="A17" s="8"/>
      <c r="B17" s="8"/>
      <c r="C17" s="8"/>
      <c r="D17" s="8"/>
      <c r="E17" s="8"/>
      <c r="F17" s="8"/>
      <c r="G17" s="8"/>
      <c r="H17" s="91"/>
      <c r="I17" s="86"/>
      <c r="J17" s="86"/>
      <c r="K17" s="8"/>
      <c r="L17" s="8"/>
      <c r="M17" s="89"/>
      <c r="N17" s="89"/>
      <c r="O17" s="8"/>
      <c r="P17" s="8"/>
      <c r="Q17" s="9"/>
      <c r="R17" s="9"/>
      <c r="S17" s="9"/>
      <c r="T17" s="9"/>
      <c r="U17" s="77"/>
    </row>
    <row r="18" spans="1:21" ht="19.5" customHeight="1" thickBot="1" thickTop="1">
      <c r="A18" s="8"/>
      <c r="B18" s="8"/>
      <c r="C18" s="8"/>
      <c r="D18" s="8" t="s">
        <v>17</v>
      </c>
      <c r="E18" s="8"/>
      <c r="F18" s="8"/>
      <c r="G18" s="93">
        <f>IF(I35&gt;="ＯＫ",ROUND(D35,0),"")</f>
      </c>
      <c r="H18" s="94" t="s">
        <v>18</v>
      </c>
      <c r="I18" s="86"/>
      <c r="J18" s="86"/>
      <c r="K18" s="8"/>
      <c r="L18" s="8"/>
      <c r="M18" s="8"/>
      <c r="N18" s="8"/>
      <c r="O18" s="8"/>
      <c r="P18" s="8"/>
      <c r="Q18" s="9"/>
      <c r="R18" s="9"/>
      <c r="S18" s="9"/>
      <c r="T18" s="9"/>
      <c r="U18" s="77"/>
    </row>
    <row r="19" spans="1:21" ht="19.5" customHeight="1" thickTop="1">
      <c r="A19" s="95" t="s">
        <v>19</v>
      </c>
      <c r="B19" s="140" t="s">
        <v>20</v>
      </c>
      <c r="C19" s="136" t="s">
        <v>21</v>
      </c>
      <c r="D19" s="96" t="s">
        <v>22</v>
      </c>
      <c r="E19" s="96" t="s">
        <v>169</v>
      </c>
      <c r="F19" s="96" t="s">
        <v>24</v>
      </c>
      <c r="G19" s="140" t="s">
        <v>25</v>
      </c>
      <c r="H19" s="97" t="s">
        <v>26</v>
      </c>
      <c r="I19" s="146" t="s">
        <v>27</v>
      </c>
      <c r="J19" s="98" t="s">
        <v>28</v>
      </c>
      <c r="K19" s="140" t="s">
        <v>29</v>
      </c>
      <c r="L19" s="97" t="s">
        <v>30</v>
      </c>
      <c r="M19" s="97" t="s">
        <v>31</v>
      </c>
      <c r="N19" s="97" t="s">
        <v>32</v>
      </c>
      <c r="O19" s="146" t="s">
        <v>33</v>
      </c>
      <c r="P19" s="98" t="s">
        <v>34</v>
      </c>
      <c r="Q19" s="98" t="s">
        <v>35</v>
      </c>
      <c r="R19" s="140" t="s">
        <v>36</v>
      </c>
      <c r="S19" s="136" t="s">
        <v>167</v>
      </c>
      <c r="T19" s="140" t="s">
        <v>37</v>
      </c>
      <c r="U19" s="99"/>
    </row>
    <row r="20" spans="1:21" ht="19.5" customHeight="1" thickBot="1">
      <c r="A20" s="7"/>
      <c r="B20" s="141"/>
      <c r="C20" s="137" t="s">
        <v>152</v>
      </c>
      <c r="D20" s="100" t="s">
        <v>38</v>
      </c>
      <c r="E20" s="100" t="s">
        <v>38</v>
      </c>
      <c r="F20" s="100" t="s">
        <v>39</v>
      </c>
      <c r="G20" s="142" t="s">
        <v>40</v>
      </c>
      <c r="H20" s="104" t="s">
        <v>152</v>
      </c>
      <c r="I20" s="147" t="s">
        <v>41</v>
      </c>
      <c r="J20" s="103" t="s">
        <v>38</v>
      </c>
      <c r="K20" s="142" t="s">
        <v>40</v>
      </c>
      <c r="L20" s="104" t="s">
        <v>42</v>
      </c>
      <c r="M20" s="104" t="s">
        <v>40</v>
      </c>
      <c r="N20" s="104" t="s">
        <v>153</v>
      </c>
      <c r="O20" s="148" t="s">
        <v>43</v>
      </c>
      <c r="P20" s="103" t="s">
        <v>43</v>
      </c>
      <c r="Q20" s="103" t="s">
        <v>43</v>
      </c>
      <c r="R20" s="142" t="s">
        <v>148</v>
      </c>
      <c r="S20" s="207" t="s">
        <v>168</v>
      </c>
      <c r="T20" s="142" t="s">
        <v>151</v>
      </c>
      <c r="U20" s="99"/>
    </row>
    <row r="21" spans="1:21" ht="19.5" customHeight="1">
      <c r="A21" s="158" t="s">
        <v>44</v>
      </c>
      <c r="B21" s="159">
        <v>15</v>
      </c>
      <c r="C21" s="160"/>
      <c r="D21" s="161"/>
      <c r="E21" s="161"/>
      <c r="F21" s="161"/>
      <c r="G21" s="162">
        <f>IF(D21="","",SUM(F21))</f>
      </c>
      <c r="H21" s="163">
        <f aca="true" t="shared" si="0" ref="H21:H35">IF(D21="","",ROUND(G21*1000/(D21*E21),2))</f>
      </c>
      <c r="I21" s="164">
        <f aca="true" t="shared" si="1" ref="I21:I35">IF(D21="","",IF(H21&lt;=C21/4.5,"OK","壁厚変更"))</f>
      </c>
      <c r="J21" s="165">
        <f aca="true" t="shared" si="2" ref="J21:J35">IF(D21="","",ROUNDUP(($G21*1000)/(($C21/4.5)*$E21),1))</f>
      </c>
      <c r="K21" s="162">
        <f aca="true" t="shared" si="3" ref="K21:K35">IF(D21="","",ROUND($F21*$H$7,1))</f>
      </c>
      <c r="L21" s="166">
        <f aca="true" t="shared" si="4" ref="L21:L35">IF(K21="","",ROUND($K21*$H$8,1))</f>
      </c>
      <c r="M21" s="166">
        <f aca="true" t="shared" si="5" ref="M21:M35">IF(D21="","",ROUND($L21/$H$9,1))</f>
      </c>
      <c r="N21" s="166">
        <f aca="true" t="shared" si="6" ref="N21:N35">IF(D21="","",ROUND($M21/($H$10*$H$11),1))</f>
      </c>
      <c r="O21" s="167">
        <f aca="true" t="shared" si="7" ref="O21:O35">IF(D21="","",EVEN($N21/1.27))</f>
      </c>
      <c r="P21" s="168">
        <f aca="true" t="shared" si="8" ref="P21:P35">IF(D21="","",EVEN($N21/1.99))</f>
      </c>
      <c r="Q21" s="168">
        <f aca="true" t="shared" si="9" ref="Q21:Q35">IF(D21="","",EVEN($N21/2.87))</f>
      </c>
      <c r="R21" s="169">
        <f aca="true" t="shared" si="10" ref="R21:R35">IF(C21="","",IF(C21=36,1.28,IF(C21=33,1.23,IF(C21=30,1.19,IF(C21=27,1.14,IF(C21=24,1.1,IF(C21=21,1.05,"確認")))))))</f>
      </c>
      <c r="S21" s="170"/>
      <c r="T21" s="171">
        <f aca="true" t="shared" si="11" ref="T21:T35">IF(C21="","",ROUND(R21*($H$9*1000-$H$12)*S21*0.875/1000,1))</f>
      </c>
      <c r="U21" s="99"/>
    </row>
    <row r="22" spans="1:21" ht="19.5" customHeight="1">
      <c r="A22" s="105"/>
      <c r="B22" s="142">
        <v>14</v>
      </c>
      <c r="C22" s="138"/>
      <c r="D22" s="82"/>
      <c r="E22" s="82"/>
      <c r="F22" s="82"/>
      <c r="G22" s="144">
        <f>IF(D22="","",SUM($F$21:F22))</f>
      </c>
      <c r="H22" s="106">
        <f t="shared" si="0"/>
      </c>
      <c r="I22" s="148">
        <f t="shared" si="1"/>
      </c>
      <c r="J22" s="133">
        <f t="shared" si="2"/>
      </c>
      <c r="K22" s="144">
        <f t="shared" si="3"/>
      </c>
      <c r="L22" s="107">
        <f t="shared" si="4"/>
      </c>
      <c r="M22" s="107">
        <f t="shared" si="5"/>
      </c>
      <c r="N22" s="107">
        <f t="shared" si="6"/>
      </c>
      <c r="O22" s="150">
        <f t="shared" si="7"/>
      </c>
      <c r="P22" s="108">
        <f t="shared" si="8"/>
      </c>
      <c r="Q22" s="108">
        <f t="shared" si="9"/>
      </c>
      <c r="R22" s="152">
        <f t="shared" si="10"/>
      </c>
      <c r="S22" s="137"/>
      <c r="T22" s="156">
        <f t="shared" si="11"/>
      </c>
      <c r="U22" s="99"/>
    </row>
    <row r="23" spans="1:21" ht="19.5" customHeight="1">
      <c r="A23" s="105"/>
      <c r="B23" s="142">
        <v>13</v>
      </c>
      <c r="C23" s="138"/>
      <c r="D23" s="82"/>
      <c r="E23" s="82"/>
      <c r="F23" s="82"/>
      <c r="G23" s="144">
        <f>IF(D23="","",SUM($F$21:F23))</f>
      </c>
      <c r="H23" s="106">
        <f t="shared" si="0"/>
      </c>
      <c r="I23" s="148">
        <f t="shared" si="1"/>
      </c>
      <c r="J23" s="134">
        <f t="shared" si="2"/>
      </c>
      <c r="K23" s="144">
        <f t="shared" si="3"/>
      </c>
      <c r="L23" s="107">
        <f t="shared" si="4"/>
      </c>
      <c r="M23" s="107">
        <f t="shared" si="5"/>
      </c>
      <c r="N23" s="107">
        <f t="shared" si="6"/>
      </c>
      <c r="O23" s="150">
        <f t="shared" si="7"/>
      </c>
      <c r="P23" s="108">
        <f t="shared" si="8"/>
      </c>
      <c r="Q23" s="108">
        <f t="shared" si="9"/>
      </c>
      <c r="R23" s="152">
        <f t="shared" si="10"/>
      </c>
      <c r="S23" s="137"/>
      <c r="T23" s="156">
        <f t="shared" si="11"/>
      </c>
      <c r="U23" s="99"/>
    </row>
    <row r="24" spans="1:21" ht="19.5" customHeight="1">
      <c r="A24" s="105"/>
      <c r="B24" s="142">
        <v>12</v>
      </c>
      <c r="C24" s="138"/>
      <c r="D24" s="82"/>
      <c r="E24" s="82"/>
      <c r="F24" s="82"/>
      <c r="G24" s="144">
        <f>IF(D24="","",SUM($F$21:F24))</f>
      </c>
      <c r="H24" s="106">
        <f t="shared" si="0"/>
      </c>
      <c r="I24" s="148">
        <f t="shared" si="1"/>
      </c>
      <c r="J24" s="134">
        <f t="shared" si="2"/>
      </c>
      <c r="K24" s="144">
        <f t="shared" si="3"/>
      </c>
      <c r="L24" s="107">
        <f t="shared" si="4"/>
      </c>
      <c r="M24" s="107">
        <f t="shared" si="5"/>
      </c>
      <c r="N24" s="107">
        <f t="shared" si="6"/>
      </c>
      <c r="O24" s="150">
        <f t="shared" si="7"/>
      </c>
      <c r="P24" s="108">
        <f t="shared" si="8"/>
      </c>
      <c r="Q24" s="108">
        <f t="shared" si="9"/>
      </c>
      <c r="R24" s="152">
        <f t="shared" si="10"/>
      </c>
      <c r="S24" s="137"/>
      <c r="T24" s="156">
        <f t="shared" si="11"/>
      </c>
      <c r="U24" s="99"/>
    </row>
    <row r="25" spans="1:21" ht="19.5" customHeight="1">
      <c r="A25" s="105"/>
      <c r="B25" s="142">
        <v>11</v>
      </c>
      <c r="C25" s="138"/>
      <c r="D25" s="82"/>
      <c r="E25" s="82"/>
      <c r="F25" s="82"/>
      <c r="G25" s="144">
        <f>IF(D25="","",SUM($F$21:F25))</f>
      </c>
      <c r="H25" s="106">
        <f t="shared" si="0"/>
      </c>
      <c r="I25" s="148">
        <f t="shared" si="1"/>
      </c>
      <c r="J25" s="134">
        <f t="shared" si="2"/>
      </c>
      <c r="K25" s="144">
        <f t="shared" si="3"/>
      </c>
      <c r="L25" s="107">
        <f t="shared" si="4"/>
      </c>
      <c r="M25" s="107">
        <f t="shared" si="5"/>
      </c>
      <c r="N25" s="107">
        <f t="shared" si="6"/>
      </c>
      <c r="O25" s="150">
        <f t="shared" si="7"/>
      </c>
      <c r="P25" s="108">
        <f t="shared" si="8"/>
      </c>
      <c r="Q25" s="108">
        <f t="shared" si="9"/>
      </c>
      <c r="R25" s="152">
        <f t="shared" si="10"/>
      </c>
      <c r="S25" s="137"/>
      <c r="T25" s="156">
        <f t="shared" si="11"/>
      </c>
      <c r="U25" s="99"/>
    </row>
    <row r="26" spans="1:21" ht="19.5" customHeight="1">
      <c r="A26" s="105"/>
      <c r="B26" s="142">
        <v>10</v>
      </c>
      <c r="C26" s="138"/>
      <c r="D26" s="82"/>
      <c r="E26" s="82"/>
      <c r="F26" s="82"/>
      <c r="G26" s="144">
        <f>IF(D26="","",SUM($F$21:F26))</f>
      </c>
      <c r="H26" s="106">
        <f t="shared" si="0"/>
      </c>
      <c r="I26" s="148">
        <f t="shared" si="1"/>
      </c>
      <c r="J26" s="134">
        <f t="shared" si="2"/>
      </c>
      <c r="K26" s="144">
        <f t="shared" si="3"/>
      </c>
      <c r="L26" s="107">
        <f t="shared" si="4"/>
      </c>
      <c r="M26" s="107">
        <f t="shared" si="5"/>
      </c>
      <c r="N26" s="107">
        <f t="shared" si="6"/>
      </c>
      <c r="O26" s="150">
        <f t="shared" si="7"/>
      </c>
      <c r="P26" s="108">
        <f t="shared" si="8"/>
      </c>
      <c r="Q26" s="108">
        <f t="shared" si="9"/>
      </c>
      <c r="R26" s="152">
        <f t="shared" si="10"/>
      </c>
      <c r="S26" s="137"/>
      <c r="T26" s="156">
        <f t="shared" si="11"/>
      </c>
      <c r="U26" s="99"/>
    </row>
    <row r="27" spans="1:21" ht="19.5" customHeight="1">
      <c r="A27" s="105"/>
      <c r="B27" s="142">
        <v>9</v>
      </c>
      <c r="C27" s="138"/>
      <c r="D27" s="82"/>
      <c r="E27" s="82"/>
      <c r="F27" s="82"/>
      <c r="G27" s="144">
        <f>IF(D27="","",SUM($F$21:F27))</f>
      </c>
      <c r="H27" s="106">
        <f t="shared" si="0"/>
      </c>
      <c r="I27" s="148">
        <f t="shared" si="1"/>
      </c>
      <c r="J27" s="134">
        <f t="shared" si="2"/>
      </c>
      <c r="K27" s="144">
        <f t="shared" si="3"/>
      </c>
      <c r="L27" s="107">
        <f t="shared" si="4"/>
      </c>
      <c r="M27" s="107">
        <f t="shared" si="5"/>
      </c>
      <c r="N27" s="107">
        <f t="shared" si="6"/>
      </c>
      <c r="O27" s="150">
        <f t="shared" si="7"/>
      </c>
      <c r="P27" s="108">
        <f t="shared" si="8"/>
      </c>
      <c r="Q27" s="108">
        <f t="shared" si="9"/>
      </c>
      <c r="R27" s="152">
        <f t="shared" si="10"/>
      </c>
      <c r="S27" s="137"/>
      <c r="T27" s="156">
        <f t="shared" si="11"/>
      </c>
      <c r="U27" s="99"/>
    </row>
    <row r="28" spans="1:21" ht="19.5" customHeight="1">
      <c r="A28" s="105"/>
      <c r="B28" s="142">
        <v>8</v>
      </c>
      <c r="C28" s="138"/>
      <c r="D28" s="82"/>
      <c r="E28" s="82"/>
      <c r="F28" s="82"/>
      <c r="G28" s="144">
        <f>IF(D28="","",SUM($F$21:F28))</f>
      </c>
      <c r="H28" s="106">
        <f t="shared" si="0"/>
      </c>
      <c r="I28" s="148">
        <f t="shared" si="1"/>
      </c>
      <c r="J28" s="134">
        <f t="shared" si="2"/>
      </c>
      <c r="K28" s="144">
        <f t="shared" si="3"/>
      </c>
      <c r="L28" s="107">
        <f t="shared" si="4"/>
      </c>
      <c r="M28" s="107">
        <f t="shared" si="5"/>
      </c>
      <c r="N28" s="107">
        <f t="shared" si="6"/>
      </c>
      <c r="O28" s="150">
        <f t="shared" si="7"/>
      </c>
      <c r="P28" s="108">
        <f t="shared" si="8"/>
      </c>
      <c r="Q28" s="108">
        <f t="shared" si="9"/>
      </c>
      <c r="R28" s="152">
        <f t="shared" si="10"/>
      </c>
      <c r="S28" s="137"/>
      <c r="T28" s="156">
        <f t="shared" si="11"/>
      </c>
      <c r="U28" s="99"/>
    </row>
    <row r="29" spans="1:21" ht="19.5" customHeight="1">
      <c r="A29" s="105"/>
      <c r="B29" s="142">
        <v>7</v>
      </c>
      <c r="C29" s="138"/>
      <c r="D29" s="82"/>
      <c r="E29" s="82"/>
      <c r="F29" s="82"/>
      <c r="G29" s="144">
        <f>IF(D29="","",SUM($F$21:F29))</f>
      </c>
      <c r="H29" s="106">
        <f t="shared" si="0"/>
      </c>
      <c r="I29" s="148">
        <f t="shared" si="1"/>
      </c>
      <c r="J29" s="134">
        <f t="shared" si="2"/>
      </c>
      <c r="K29" s="144">
        <f t="shared" si="3"/>
      </c>
      <c r="L29" s="107">
        <f t="shared" si="4"/>
      </c>
      <c r="M29" s="107">
        <f t="shared" si="5"/>
      </c>
      <c r="N29" s="107">
        <f t="shared" si="6"/>
      </c>
      <c r="O29" s="150">
        <f t="shared" si="7"/>
      </c>
      <c r="P29" s="108">
        <f t="shared" si="8"/>
      </c>
      <c r="Q29" s="108">
        <f t="shared" si="9"/>
      </c>
      <c r="R29" s="152">
        <f t="shared" si="10"/>
      </c>
      <c r="S29" s="137"/>
      <c r="T29" s="156">
        <f t="shared" si="11"/>
      </c>
      <c r="U29" s="99"/>
    </row>
    <row r="30" spans="1:21" ht="19.5" customHeight="1">
      <c r="A30" s="105"/>
      <c r="B30" s="142">
        <v>6</v>
      </c>
      <c r="C30" s="138"/>
      <c r="D30" s="82"/>
      <c r="E30" s="82"/>
      <c r="F30" s="82"/>
      <c r="G30" s="144">
        <f>IF(D30="","",SUM($F$21:F30))</f>
      </c>
      <c r="H30" s="106">
        <f t="shared" si="0"/>
      </c>
      <c r="I30" s="148">
        <f t="shared" si="1"/>
      </c>
      <c r="J30" s="134">
        <f t="shared" si="2"/>
      </c>
      <c r="K30" s="144">
        <f t="shared" si="3"/>
      </c>
      <c r="L30" s="107">
        <f t="shared" si="4"/>
      </c>
      <c r="M30" s="107">
        <f t="shared" si="5"/>
      </c>
      <c r="N30" s="107">
        <f t="shared" si="6"/>
      </c>
      <c r="O30" s="150">
        <f t="shared" si="7"/>
      </c>
      <c r="P30" s="108">
        <f t="shared" si="8"/>
      </c>
      <c r="Q30" s="108">
        <f t="shared" si="9"/>
      </c>
      <c r="R30" s="152">
        <f t="shared" si="10"/>
      </c>
      <c r="S30" s="137"/>
      <c r="T30" s="156">
        <f t="shared" si="11"/>
      </c>
      <c r="U30" s="99"/>
    </row>
    <row r="31" spans="1:21" ht="19.5" customHeight="1">
      <c r="A31" s="105"/>
      <c r="B31" s="142">
        <v>5</v>
      </c>
      <c r="C31" s="138"/>
      <c r="D31" s="82"/>
      <c r="E31" s="82"/>
      <c r="F31" s="82"/>
      <c r="G31" s="144">
        <f>IF(D31="","",SUM($F$21:F31))</f>
      </c>
      <c r="H31" s="106">
        <f t="shared" si="0"/>
      </c>
      <c r="I31" s="148">
        <f t="shared" si="1"/>
      </c>
      <c r="J31" s="134">
        <f t="shared" si="2"/>
      </c>
      <c r="K31" s="144">
        <f t="shared" si="3"/>
      </c>
      <c r="L31" s="107">
        <f t="shared" si="4"/>
      </c>
      <c r="M31" s="107">
        <f t="shared" si="5"/>
      </c>
      <c r="N31" s="107">
        <f t="shared" si="6"/>
      </c>
      <c r="O31" s="150">
        <f t="shared" si="7"/>
      </c>
      <c r="P31" s="108">
        <f t="shared" si="8"/>
      </c>
      <c r="Q31" s="108">
        <f t="shared" si="9"/>
      </c>
      <c r="R31" s="152">
        <f t="shared" si="10"/>
      </c>
      <c r="S31" s="137"/>
      <c r="T31" s="156">
        <f t="shared" si="11"/>
      </c>
      <c r="U31" s="99"/>
    </row>
    <row r="32" spans="1:21" ht="19.5" customHeight="1">
      <c r="A32" s="105"/>
      <c r="B32" s="142">
        <v>4</v>
      </c>
      <c r="C32" s="138"/>
      <c r="D32" s="82"/>
      <c r="E32" s="82"/>
      <c r="F32" s="82"/>
      <c r="G32" s="144">
        <f>IF(D32="","",SUM($F$21:F32))</f>
      </c>
      <c r="H32" s="106">
        <f t="shared" si="0"/>
      </c>
      <c r="I32" s="148">
        <f t="shared" si="1"/>
      </c>
      <c r="J32" s="134">
        <f t="shared" si="2"/>
      </c>
      <c r="K32" s="144">
        <f t="shared" si="3"/>
      </c>
      <c r="L32" s="107">
        <f t="shared" si="4"/>
      </c>
      <c r="M32" s="107">
        <f t="shared" si="5"/>
      </c>
      <c r="N32" s="107">
        <f t="shared" si="6"/>
      </c>
      <c r="O32" s="150">
        <f t="shared" si="7"/>
      </c>
      <c r="P32" s="108">
        <f t="shared" si="8"/>
      </c>
      <c r="Q32" s="108">
        <f t="shared" si="9"/>
      </c>
      <c r="R32" s="152">
        <f t="shared" si="10"/>
      </c>
      <c r="S32" s="137">
        <v>180</v>
      </c>
      <c r="T32" s="156">
        <f t="shared" si="11"/>
      </c>
      <c r="U32" s="99"/>
    </row>
    <row r="33" spans="1:21" ht="19.5" customHeight="1">
      <c r="A33" s="105"/>
      <c r="B33" s="142">
        <v>3</v>
      </c>
      <c r="C33" s="138">
        <v>33</v>
      </c>
      <c r="D33" s="82">
        <v>250</v>
      </c>
      <c r="E33" s="82">
        <v>8600</v>
      </c>
      <c r="F33" s="82">
        <v>225</v>
      </c>
      <c r="G33" s="144">
        <f>IF(D33="","",SUM($F$21:F33))</f>
        <v>225</v>
      </c>
      <c r="H33" s="106">
        <f t="shared" si="0"/>
        <v>0.1</v>
      </c>
      <c r="I33" s="148" t="str">
        <f t="shared" si="1"/>
        <v>OK</v>
      </c>
      <c r="J33" s="134">
        <f t="shared" si="2"/>
        <v>3.6</v>
      </c>
      <c r="K33" s="144">
        <f t="shared" si="3"/>
        <v>225</v>
      </c>
      <c r="L33" s="107">
        <f t="shared" si="4"/>
        <v>609.8</v>
      </c>
      <c r="M33" s="107">
        <f t="shared" si="5"/>
        <v>304.9</v>
      </c>
      <c r="N33" s="107">
        <f t="shared" si="6"/>
        <v>10.3</v>
      </c>
      <c r="O33" s="150">
        <f t="shared" si="7"/>
        <v>10</v>
      </c>
      <c r="P33" s="108">
        <f t="shared" si="8"/>
        <v>6</v>
      </c>
      <c r="Q33" s="108">
        <f t="shared" si="9"/>
        <v>4</v>
      </c>
      <c r="R33" s="152">
        <f t="shared" si="10"/>
        <v>1.23</v>
      </c>
      <c r="S33" s="137">
        <v>180</v>
      </c>
      <c r="T33" s="156">
        <f t="shared" si="11"/>
        <v>377.8</v>
      </c>
      <c r="U33" s="99"/>
    </row>
    <row r="34" spans="1:21" ht="19.5" customHeight="1">
      <c r="A34" s="105"/>
      <c r="B34" s="142">
        <v>2</v>
      </c>
      <c r="C34" s="138">
        <v>36</v>
      </c>
      <c r="D34" s="82">
        <v>250</v>
      </c>
      <c r="E34" s="82">
        <v>8600</v>
      </c>
      <c r="F34" s="82">
        <v>225</v>
      </c>
      <c r="G34" s="144">
        <f>IF(D34="","",SUM($F$21:F34))</f>
        <v>450</v>
      </c>
      <c r="H34" s="106">
        <f t="shared" si="0"/>
        <v>0.21</v>
      </c>
      <c r="I34" s="148" t="str">
        <f t="shared" si="1"/>
        <v>OK</v>
      </c>
      <c r="J34" s="135">
        <f t="shared" si="2"/>
        <v>6.6</v>
      </c>
      <c r="K34" s="144">
        <f t="shared" si="3"/>
        <v>225</v>
      </c>
      <c r="L34" s="107">
        <f t="shared" si="4"/>
        <v>609.8</v>
      </c>
      <c r="M34" s="107">
        <f t="shared" si="5"/>
        <v>304.9</v>
      </c>
      <c r="N34" s="107">
        <f t="shared" si="6"/>
        <v>10.3</v>
      </c>
      <c r="O34" s="150">
        <f t="shared" si="7"/>
        <v>10</v>
      </c>
      <c r="P34" s="108">
        <f t="shared" si="8"/>
        <v>6</v>
      </c>
      <c r="Q34" s="108">
        <f t="shared" si="9"/>
        <v>4</v>
      </c>
      <c r="R34" s="152">
        <f t="shared" si="10"/>
        <v>1.28</v>
      </c>
      <c r="S34" s="137">
        <v>180</v>
      </c>
      <c r="T34" s="156">
        <f t="shared" si="11"/>
        <v>393.1</v>
      </c>
      <c r="U34" s="99"/>
    </row>
    <row r="35" spans="1:21" ht="19.5" customHeight="1" thickBot="1">
      <c r="A35" s="105"/>
      <c r="B35" s="143">
        <v>1</v>
      </c>
      <c r="C35" s="139">
        <v>36</v>
      </c>
      <c r="D35" s="82">
        <v>250</v>
      </c>
      <c r="E35" s="82">
        <v>8600</v>
      </c>
      <c r="F35" s="82">
        <v>285</v>
      </c>
      <c r="G35" s="145">
        <f>IF(D35="","",SUM($F$21:F35))</f>
        <v>735</v>
      </c>
      <c r="H35" s="106">
        <f t="shared" si="0"/>
        <v>0.34</v>
      </c>
      <c r="I35" s="149" t="str">
        <f t="shared" si="1"/>
        <v>OK</v>
      </c>
      <c r="J35" s="109">
        <f t="shared" si="2"/>
        <v>10.7</v>
      </c>
      <c r="K35" s="145">
        <f t="shared" si="3"/>
        <v>285</v>
      </c>
      <c r="L35" s="107">
        <f t="shared" si="4"/>
        <v>772.4</v>
      </c>
      <c r="M35" s="107">
        <f t="shared" si="5"/>
        <v>386.2</v>
      </c>
      <c r="N35" s="107">
        <f t="shared" si="6"/>
        <v>13.1</v>
      </c>
      <c r="O35" s="151">
        <f t="shared" si="7"/>
        <v>12</v>
      </c>
      <c r="P35" s="108">
        <f t="shared" si="8"/>
        <v>8</v>
      </c>
      <c r="Q35" s="108">
        <f t="shared" si="9"/>
        <v>6</v>
      </c>
      <c r="R35" s="153">
        <f t="shared" si="10"/>
        <v>1.28</v>
      </c>
      <c r="S35" s="155">
        <v>180</v>
      </c>
      <c r="T35" s="157">
        <f t="shared" si="11"/>
        <v>393.1</v>
      </c>
      <c r="U35" s="99"/>
    </row>
    <row r="36" spans="1:21" ht="19.5" customHeight="1" thickTop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1"/>
      <c r="R36" s="81"/>
      <c r="S36" s="81"/>
      <c r="T36" s="81"/>
      <c r="U36" s="77"/>
    </row>
    <row r="37" spans="1:21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  <c r="R37" s="9"/>
      <c r="S37" s="9"/>
      <c r="T37" s="9"/>
      <c r="U37" s="77"/>
    </row>
    <row r="38" spans="1:2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77"/>
    </row>
    <row r="39" spans="1:21" ht="19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77"/>
    </row>
    <row r="40" spans="1:21" ht="19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8" t="s">
        <v>45</v>
      </c>
      <c r="P40" s="8"/>
      <c r="Q40" s="9"/>
      <c r="R40" s="9"/>
      <c r="S40" s="9"/>
      <c r="T40" s="9"/>
      <c r="U40" s="77"/>
    </row>
    <row r="41" spans="1:21" ht="19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 t="s">
        <v>46</v>
      </c>
      <c r="P41" s="8"/>
      <c r="Q41" s="9"/>
      <c r="R41" s="9"/>
      <c r="S41" s="9"/>
      <c r="T41" s="9"/>
      <c r="U41" s="77"/>
    </row>
    <row r="42" spans="1:21" ht="19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" t="s">
        <v>47</v>
      </c>
      <c r="P42" s="8"/>
      <c r="Q42" s="9"/>
      <c r="R42" s="9"/>
      <c r="S42" s="9"/>
      <c r="T42" s="9"/>
      <c r="U42" s="77"/>
    </row>
    <row r="43" spans="1:21" ht="19.5" customHeight="1">
      <c r="A43" s="9"/>
      <c r="B43" s="9"/>
      <c r="C43" s="9"/>
      <c r="D43" s="9"/>
      <c r="E43" s="9"/>
      <c r="F43" s="9"/>
      <c r="G43" s="9"/>
      <c r="H43" s="9"/>
      <c r="I43" s="9"/>
      <c r="J43" s="8" t="s">
        <v>48</v>
      </c>
      <c r="K43" s="111" t="s">
        <v>49</v>
      </c>
      <c r="L43" s="110"/>
      <c r="M43" s="9"/>
      <c r="N43" s="8" t="s">
        <v>50</v>
      </c>
      <c r="O43" s="111">
        <v>3</v>
      </c>
      <c r="P43" s="112" t="s">
        <v>51</v>
      </c>
      <c r="Q43" s="9"/>
      <c r="R43" s="9"/>
      <c r="S43" s="9"/>
      <c r="T43" s="9"/>
      <c r="U43" s="77"/>
    </row>
    <row r="44" spans="1:2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110"/>
      <c r="L44" s="9"/>
      <c r="M44" s="9"/>
      <c r="N44" s="8" t="s">
        <v>52</v>
      </c>
      <c r="O44" s="111">
        <v>3</v>
      </c>
      <c r="P44" s="112" t="s">
        <v>51</v>
      </c>
      <c r="Q44" s="9"/>
      <c r="R44" s="9"/>
      <c r="S44" s="9"/>
      <c r="T44" s="9"/>
      <c r="U44" s="77"/>
    </row>
    <row r="45" spans="1:2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8" t="s">
        <v>53</v>
      </c>
      <c r="O45" s="111">
        <v>2</v>
      </c>
      <c r="P45" s="112" t="s">
        <v>54</v>
      </c>
      <c r="Q45" s="111">
        <v>100</v>
      </c>
      <c r="R45" s="110"/>
      <c r="S45" s="9"/>
      <c r="T45" s="9"/>
      <c r="U45" s="77"/>
    </row>
    <row r="46" spans="1:2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10"/>
      <c r="P46" s="9"/>
      <c r="Q46" s="110"/>
      <c r="R46" s="9"/>
      <c r="S46" s="9"/>
      <c r="T46" s="9"/>
      <c r="U46" s="77"/>
    </row>
    <row r="47" spans="1:24" ht="19.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77"/>
      <c r="V47" s="77"/>
      <c r="W47" s="77"/>
      <c r="X47" s="77"/>
    </row>
    <row r="48" spans="1:21" ht="29.25" customHeight="1" thickBot="1" thickTop="1">
      <c r="A48" s="215" t="s">
        <v>146</v>
      </c>
      <c r="B48" s="215"/>
      <c r="C48" s="216"/>
      <c r="D48" s="2"/>
      <c r="E48" s="113"/>
      <c r="F48" s="3"/>
      <c r="G48" s="79" t="s">
        <v>55</v>
      </c>
      <c r="H48" s="1"/>
      <c r="I48" s="1"/>
      <c r="J48" s="1"/>
      <c r="K48" s="1"/>
      <c r="L48" s="1"/>
      <c r="M48" s="1"/>
      <c r="N48" s="1"/>
      <c r="O48" s="114"/>
      <c r="P48" s="114"/>
      <c r="Q48" s="115"/>
      <c r="R48" s="115"/>
      <c r="S48" s="115"/>
      <c r="U48" s="77"/>
    </row>
    <row r="49" spans="1:21" ht="20.25" customHeight="1" thickTop="1">
      <c r="A49" s="208"/>
      <c r="B49" s="208"/>
      <c r="C49" s="208"/>
      <c r="D49" s="3"/>
      <c r="E49" s="113"/>
      <c r="F49" s="3"/>
      <c r="G49" s="79"/>
      <c r="H49" s="1"/>
      <c r="I49" s="1"/>
      <c r="J49" s="1"/>
      <c r="K49" s="1"/>
      <c r="L49" s="1"/>
      <c r="M49" s="1"/>
      <c r="N49" s="1"/>
      <c r="O49" s="114"/>
      <c r="P49" s="114"/>
      <c r="Q49" s="115"/>
      <c r="R49" s="115"/>
      <c r="S49" s="115"/>
      <c r="U49" s="77"/>
    </row>
    <row r="50" spans="1:21" ht="19.5" customHeight="1">
      <c r="A50" s="209"/>
      <c r="B50" s="89" t="s">
        <v>56</v>
      </c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U50" s="77"/>
    </row>
    <row r="51" spans="1:21" ht="19.5" customHeight="1" thickBot="1">
      <c r="A51" s="209"/>
      <c r="B51" s="209"/>
      <c r="C51" s="8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U51" s="77"/>
    </row>
    <row r="52" spans="1:21" ht="19.5" customHeight="1" thickBot="1" thickTop="1">
      <c r="A52" s="116" t="s">
        <v>57</v>
      </c>
      <c r="B52" s="1"/>
      <c r="C52" s="1"/>
      <c r="D52" s="1"/>
      <c r="E52" s="7" t="s">
        <v>58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  <c r="R52" s="9"/>
      <c r="S52" s="9"/>
      <c r="T52" s="9"/>
      <c r="U52" s="77"/>
    </row>
    <row r="53" spans="1:21" ht="19.5" customHeight="1" thickTop="1">
      <c r="A53" s="95" t="s">
        <v>59</v>
      </c>
      <c r="B53" s="136" t="s">
        <v>60</v>
      </c>
      <c r="C53" s="136" t="s">
        <v>24</v>
      </c>
      <c r="D53" s="97" t="s">
        <v>61</v>
      </c>
      <c r="E53" s="136" t="s">
        <v>62</v>
      </c>
      <c r="F53" s="97" t="s">
        <v>63</v>
      </c>
      <c r="G53" s="97" t="s">
        <v>64</v>
      </c>
      <c r="H53" s="140" t="s">
        <v>65</v>
      </c>
      <c r="I53" s="96" t="s">
        <v>66</v>
      </c>
      <c r="J53" s="97" t="s">
        <v>67</v>
      </c>
      <c r="K53" s="97" t="s">
        <v>68</v>
      </c>
      <c r="L53" s="97" t="s">
        <v>69</v>
      </c>
      <c r="M53" s="140" t="s">
        <v>70</v>
      </c>
      <c r="N53" s="96" t="s">
        <v>71</v>
      </c>
      <c r="O53" s="97" t="s">
        <v>72</v>
      </c>
      <c r="P53" s="97" t="s">
        <v>73</v>
      </c>
      <c r="Q53" s="140" t="s">
        <v>74</v>
      </c>
      <c r="R53" s="117" t="s">
        <v>75</v>
      </c>
      <c r="S53" s="1"/>
      <c r="T53" s="118"/>
      <c r="U53" s="77"/>
    </row>
    <row r="54" spans="1:21" ht="19.5" customHeight="1" thickBot="1">
      <c r="A54" s="105"/>
      <c r="B54" s="154" t="s">
        <v>147</v>
      </c>
      <c r="C54" s="193" t="s">
        <v>40</v>
      </c>
      <c r="D54" s="104" t="s">
        <v>40</v>
      </c>
      <c r="E54" s="193" t="s">
        <v>4</v>
      </c>
      <c r="F54" s="104" t="s">
        <v>4</v>
      </c>
      <c r="G54" s="104" t="s">
        <v>4</v>
      </c>
      <c r="H54" s="198" t="s">
        <v>76</v>
      </c>
      <c r="I54" s="119"/>
      <c r="J54" s="104" t="s">
        <v>77</v>
      </c>
      <c r="K54" s="104" t="s">
        <v>78</v>
      </c>
      <c r="L54" s="104" t="s">
        <v>79</v>
      </c>
      <c r="M54" s="142" t="s">
        <v>80</v>
      </c>
      <c r="N54" s="100" t="s">
        <v>4</v>
      </c>
      <c r="O54" s="104" t="s">
        <v>81</v>
      </c>
      <c r="P54" s="83"/>
      <c r="Q54" s="142" t="s">
        <v>82</v>
      </c>
      <c r="R54" s="104" t="s">
        <v>43</v>
      </c>
      <c r="S54" s="100" t="s">
        <v>83</v>
      </c>
      <c r="T54" s="118"/>
      <c r="U54" s="77"/>
    </row>
    <row r="55" spans="1:21" ht="19.5" customHeight="1">
      <c r="A55" s="158">
        <v>15</v>
      </c>
      <c r="B55" s="170"/>
      <c r="C55" s="194"/>
      <c r="D55" s="166">
        <f>IF(C55="","",SUM(C55))</f>
      </c>
      <c r="E55" s="194"/>
      <c r="F55" s="163">
        <f>IF(E55="","",SUM(E55))</f>
      </c>
      <c r="G55" s="163">
        <f>IF(E55="","",SUM($E56:E$69))</f>
      </c>
      <c r="H55" s="199">
        <f aca="true" t="shared" si="12" ref="H55:H68">IF(G55="","",ROUND(1-(G55/$G$70),1))</f>
      </c>
      <c r="I55" s="172"/>
      <c r="J55" s="163">
        <f aca="true" t="shared" si="13" ref="J55:J69">IF(H55="","",ROUND(0.3*I55*H55,3))</f>
      </c>
      <c r="K55" s="163">
        <f aca="true" t="shared" si="14" ref="K55:K69">IF(D55="","",ROUND(J55*D$70,2))</f>
      </c>
      <c r="L55" s="166">
        <f aca="true" t="shared" si="15" ref="L55:L69">IF(K55="","",ROUND(0.4*$G$70*K55,2))</f>
      </c>
      <c r="M55" s="162">
        <f aca="true" t="shared" si="16" ref="M55:M69">IF(D55="","",ROUND(D55/2,1))</f>
      </c>
      <c r="N55" s="173"/>
      <c r="O55" s="174">
        <f aca="true" t="shared" si="17" ref="O55:O69">IF(N55="","",ROUND(L55/N55,1))</f>
      </c>
      <c r="P55" s="166">
        <f aca="true" t="shared" si="18" ref="P55:P69">IF(M55="","",ROUND(M55-O55,1))</f>
      </c>
      <c r="Q55" s="162">
        <f aca="true" t="shared" si="19" ref="Q55:Q69">IF(P55&lt;0,ROUND(ABS(P55)/B55,1),"")</f>
      </c>
      <c r="R55" s="174">
        <f aca="true" t="shared" si="20" ref="R55:R69">IF(Q55="","",IF(S55="D22",ROUNDUP(Q55/3.9,0),IF(S55="D19",ROUNDUP(Q55/2.9,0),IF(S55="D16",ROUNDUP(Q55/2,0),IF(S55="D13",ROUNDUP(Q55/1.27,0),"")))))</f>
      </c>
      <c r="S55" s="175"/>
      <c r="T55" s="118"/>
      <c r="U55" s="77"/>
    </row>
    <row r="56" spans="1:21" ht="19.5" customHeight="1">
      <c r="A56" s="101">
        <v>14</v>
      </c>
      <c r="B56" s="137"/>
      <c r="C56" s="195"/>
      <c r="D56" s="107">
        <f>IF(C56="","",SUM($C$55:C56))</f>
      </c>
      <c r="E56" s="195"/>
      <c r="F56" s="106">
        <f>IF(E56="","",SUM($E$55:E56))</f>
      </c>
      <c r="G56" s="106">
        <f>IF(E56="","",SUM($E57:E$69))</f>
      </c>
      <c r="H56" s="200">
        <f t="shared" si="12"/>
      </c>
      <c r="I56" s="120"/>
      <c r="J56" s="106">
        <f t="shared" si="13"/>
      </c>
      <c r="K56" s="106">
        <f t="shared" si="14"/>
      </c>
      <c r="L56" s="107">
        <f t="shared" si="15"/>
      </c>
      <c r="M56" s="144">
        <f t="shared" si="16"/>
      </c>
      <c r="N56" s="121"/>
      <c r="O56" s="102">
        <f t="shared" si="17"/>
      </c>
      <c r="P56" s="107">
        <f t="shared" si="18"/>
      </c>
      <c r="Q56" s="144">
        <f t="shared" si="19"/>
      </c>
      <c r="R56" s="122">
        <f t="shared" si="20"/>
      </c>
      <c r="S56" s="100"/>
      <c r="T56" s="118"/>
      <c r="U56" s="77"/>
    </row>
    <row r="57" spans="1:21" ht="19.5" customHeight="1">
      <c r="A57" s="101">
        <v>13</v>
      </c>
      <c r="B57" s="137"/>
      <c r="C57" s="195"/>
      <c r="D57" s="107">
        <f>IF(C57="","",SUM($C$55:C57))</f>
      </c>
      <c r="E57" s="195"/>
      <c r="F57" s="106">
        <f>IF(E57="","",SUM($E$55:E57))</f>
      </c>
      <c r="G57" s="106">
        <f>IF(E57="","",SUM($E58:E$69))</f>
      </c>
      <c r="H57" s="200">
        <f t="shared" si="12"/>
      </c>
      <c r="I57" s="120"/>
      <c r="J57" s="106">
        <f t="shared" si="13"/>
      </c>
      <c r="K57" s="106">
        <f t="shared" si="14"/>
      </c>
      <c r="L57" s="107">
        <f t="shared" si="15"/>
      </c>
      <c r="M57" s="144">
        <f t="shared" si="16"/>
      </c>
      <c r="N57" s="121"/>
      <c r="O57" s="102">
        <f t="shared" si="17"/>
      </c>
      <c r="P57" s="107">
        <f t="shared" si="18"/>
      </c>
      <c r="Q57" s="144">
        <f t="shared" si="19"/>
      </c>
      <c r="R57" s="122">
        <f t="shared" si="20"/>
      </c>
      <c r="S57" s="100"/>
      <c r="T57" s="118"/>
      <c r="U57" s="77"/>
    </row>
    <row r="58" spans="1:21" ht="19.5" customHeight="1">
      <c r="A58" s="101">
        <v>12</v>
      </c>
      <c r="B58" s="137"/>
      <c r="C58" s="195"/>
      <c r="D58" s="107">
        <f>IF(C58="","",SUM($C$55:C58))</f>
      </c>
      <c r="E58" s="195"/>
      <c r="F58" s="106">
        <f>IF(E58="","",SUM($E$55:E58))</f>
      </c>
      <c r="G58" s="106">
        <f>IF(E58="","",SUM($E59:E$69))</f>
      </c>
      <c r="H58" s="200">
        <f t="shared" si="12"/>
      </c>
      <c r="I58" s="120"/>
      <c r="J58" s="106">
        <f t="shared" si="13"/>
      </c>
      <c r="K58" s="106">
        <f t="shared" si="14"/>
      </c>
      <c r="L58" s="107">
        <f t="shared" si="15"/>
      </c>
      <c r="M58" s="144">
        <f t="shared" si="16"/>
      </c>
      <c r="N58" s="121"/>
      <c r="O58" s="102">
        <f t="shared" si="17"/>
      </c>
      <c r="P58" s="107">
        <f t="shared" si="18"/>
      </c>
      <c r="Q58" s="144">
        <f t="shared" si="19"/>
      </c>
      <c r="R58" s="122">
        <f t="shared" si="20"/>
      </c>
      <c r="S58" s="100"/>
      <c r="T58" s="118"/>
      <c r="U58" s="77"/>
    </row>
    <row r="59" spans="1:21" ht="19.5" customHeight="1">
      <c r="A59" s="101">
        <v>11</v>
      </c>
      <c r="B59" s="137"/>
      <c r="C59" s="195"/>
      <c r="D59" s="107">
        <f>IF(C59="","",SUM($C$55:C59))</f>
      </c>
      <c r="E59" s="195"/>
      <c r="F59" s="106">
        <f>IF(E59="","",SUM($E$55:E59))</f>
      </c>
      <c r="G59" s="106">
        <f>IF(E59="","",SUM($E60:E$69))</f>
      </c>
      <c r="H59" s="200">
        <f t="shared" si="12"/>
      </c>
      <c r="I59" s="120"/>
      <c r="J59" s="106">
        <f t="shared" si="13"/>
      </c>
      <c r="K59" s="106">
        <f t="shared" si="14"/>
      </c>
      <c r="L59" s="107">
        <f t="shared" si="15"/>
      </c>
      <c r="M59" s="144">
        <f t="shared" si="16"/>
      </c>
      <c r="N59" s="121"/>
      <c r="O59" s="102">
        <f t="shared" si="17"/>
      </c>
      <c r="P59" s="107">
        <f t="shared" si="18"/>
      </c>
      <c r="Q59" s="144">
        <f t="shared" si="19"/>
      </c>
      <c r="R59" s="122">
        <f t="shared" si="20"/>
      </c>
      <c r="S59" s="100"/>
      <c r="T59" s="118"/>
      <c r="U59" s="77"/>
    </row>
    <row r="60" spans="1:21" ht="19.5" customHeight="1">
      <c r="A60" s="101">
        <v>10</v>
      </c>
      <c r="B60" s="137">
        <v>30</v>
      </c>
      <c r="C60" s="195">
        <v>40.12</v>
      </c>
      <c r="D60" s="107">
        <f>IF(C60="","",SUM($C$55:C60))</f>
        <v>40.12</v>
      </c>
      <c r="E60" s="195">
        <v>3</v>
      </c>
      <c r="F60" s="106">
        <f>IF(E60="","",SUM($E$55:E60))</f>
        <v>3</v>
      </c>
      <c r="G60" s="106">
        <f>IF(E60="","",SUM($E61:E$69))</f>
        <v>27</v>
      </c>
      <c r="H60" s="200">
        <f t="shared" si="12"/>
        <v>0.1</v>
      </c>
      <c r="I60" s="120">
        <v>1</v>
      </c>
      <c r="J60" s="106">
        <f t="shared" si="13"/>
        <v>0.03</v>
      </c>
      <c r="K60" s="106">
        <f t="shared" si="14"/>
        <v>18.11</v>
      </c>
      <c r="L60" s="107">
        <f t="shared" si="15"/>
        <v>217.32</v>
      </c>
      <c r="M60" s="144">
        <f t="shared" si="16"/>
        <v>20.1</v>
      </c>
      <c r="N60" s="121">
        <v>2</v>
      </c>
      <c r="O60" s="102">
        <f t="shared" si="17"/>
        <v>108.7</v>
      </c>
      <c r="P60" s="107">
        <f t="shared" si="18"/>
        <v>-88.6</v>
      </c>
      <c r="Q60" s="144">
        <f t="shared" si="19"/>
        <v>3</v>
      </c>
      <c r="R60" s="122">
        <f t="shared" si="20"/>
        <v>1</v>
      </c>
      <c r="S60" s="100" t="s">
        <v>84</v>
      </c>
      <c r="T60" s="118"/>
      <c r="U60" s="77"/>
    </row>
    <row r="61" spans="1:21" ht="19.5" customHeight="1">
      <c r="A61" s="101">
        <v>9</v>
      </c>
      <c r="B61" s="137">
        <v>30</v>
      </c>
      <c r="C61" s="195">
        <v>44.37</v>
      </c>
      <c r="D61" s="107">
        <f>IF(C61="","",SUM($C$55:C61))</f>
        <v>84.49</v>
      </c>
      <c r="E61" s="195">
        <v>3</v>
      </c>
      <c r="F61" s="106">
        <f>IF(E61="","",SUM($E$55:E61))</f>
        <v>6</v>
      </c>
      <c r="G61" s="106">
        <f>IF(E61="","",SUM($E62:E$69))</f>
        <v>24</v>
      </c>
      <c r="H61" s="200">
        <f t="shared" si="12"/>
        <v>0.2</v>
      </c>
      <c r="I61" s="120">
        <v>1</v>
      </c>
      <c r="J61" s="106">
        <f t="shared" si="13"/>
        <v>0.06</v>
      </c>
      <c r="K61" s="106">
        <f t="shared" si="14"/>
        <v>36.21</v>
      </c>
      <c r="L61" s="107">
        <f t="shared" si="15"/>
        <v>434.52</v>
      </c>
      <c r="M61" s="144">
        <f t="shared" si="16"/>
        <v>42.2</v>
      </c>
      <c r="N61" s="121">
        <v>2</v>
      </c>
      <c r="O61" s="102">
        <f t="shared" si="17"/>
        <v>217.3</v>
      </c>
      <c r="P61" s="107">
        <f t="shared" si="18"/>
        <v>-175.1</v>
      </c>
      <c r="Q61" s="144">
        <f t="shared" si="19"/>
        <v>5.8</v>
      </c>
      <c r="R61" s="122">
        <f t="shared" si="20"/>
        <v>2</v>
      </c>
      <c r="S61" s="100" t="s">
        <v>84</v>
      </c>
      <c r="T61" s="118"/>
      <c r="U61" s="77"/>
    </row>
    <row r="62" spans="1:21" ht="19.5" customHeight="1">
      <c r="A62" s="101">
        <v>8</v>
      </c>
      <c r="B62" s="137">
        <v>30</v>
      </c>
      <c r="C62" s="195">
        <v>48.69</v>
      </c>
      <c r="D62" s="107">
        <f>IF(C62="","",SUM($C$55:C62))</f>
        <v>133.18</v>
      </c>
      <c r="E62" s="195">
        <v>3</v>
      </c>
      <c r="F62" s="106">
        <f>IF(E62="","",SUM($E$55:E62))</f>
        <v>9</v>
      </c>
      <c r="G62" s="106">
        <f>IF(E62="","",SUM($E63:E$69))</f>
        <v>21</v>
      </c>
      <c r="H62" s="200">
        <f t="shared" si="12"/>
        <v>0.3</v>
      </c>
      <c r="I62" s="120">
        <v>1</v>
      </c>
      <c r="J62" s="106">
        <f t="shared" si="13"/>
        <v>0.09</v>
      </c>
      <c r="K62" s="106">
        <f t="shared" si="14"/>
        <v>54.32</v>
      </c>
      <c r="L62" s="107">
        <f t="shared" si="15"/>
        <v>651.84</v>
      </c>
      <c r="M62" s="144">
        <f t="shared" si="16"/>
        <v>66.6</v>
      </c>
      <c r="N62" s="121">
        <v>2</v>
      </c>
      <c r="O62" s="102">
        <f t="shared" si="17"/>
        <v>325.9</v>
      </c>
      <c r="P62" s="107">
        <f t="shared" si="18"/>
        <v>-259.3</v>
      </c>
      <c r="Q62" s="144">
        <f t="shared" si="19"/>
        <v>8.6</v>
      </c>
      <c r="R62" s="122">
        <f t="shared" si="20"/>
        <v>3</v>
      </c>
      <c r="S62" s="100" t="s">
        <v>84</v>
      </c>
      <c r="T62" s="118"/>
      <c r="U62" s="77"/>
    </row>
    <row r="63" spans="1:21" ht="19.5" customHeight="1">
      <c r="A63" s="101">
        <v>7</v>
      </c>
      <c r="B63" s="137">
        <v>30</v>
      </c>
      <c r="C63" s="195">
        <v>53.12</v>
      </c>
      <c r="D63" s="107">
        <f>IF(C63="","",SUM($C$55:C63))</f>
        <v>186.3</v>
      </c>
      <c r="E63" s="195">
        <v>3</v>
      </c>
      <c r="F63" s="106">
        <f>IF(E63="","",SUM($E$55:E63))</f>
        <v>12</v>
      </c>
      <c r="G63" s="106">
        <f>IF(E63="","",SUM($E64:E$69))</f>
        <v>18</v>
      </c>
      <c r="H63" s="200">
        <f t="shared" si="12"/>
        <v>0.4</v>
      </c>
      <c r="I63" s="120">
        <v>1</v>
      </c>
      <c r="J63" s="106">
        <f t="shared" si="13"/>
        <v>0.12</v>
      </c>
      <c r="K63" s="106">
        <f t="shared" si="14"/>
        <v>72.43</v>
      </c>
      <c r="L63" s="107">
        <f t="shared" si="15"/>
        <v>869.16</v>
      </c>
      <c r="M63" s="144">
        <f t="shared" si="16"/>
        <v>93.2</v>
      </c>
      <c r="N63" s="121">
        <v>2</v>
      </c>
      <c r="O63" s="102">
        <f t="shared" si="17"/>
        <v>434.6</v>
      </c>
      <c r="P63" s="107">
        <f t="shared" si="18"/>
        <v>-341.4</v>
      </c>
      <c r="Q63" s="144">
        <f t="shared" si="19"/>
        <v>11.4</v>
      </c>
      <c r="R63" s="122">
        <f t="shared" si="20"/>
        <v>3</v>
      </c>
      <c r="S63" s="100" t="s">
        <v>84</v>
      </c>
      <c r="T63" s="118"/>
      <c r="U63" s="77"/>
    </row>
    <row r="64" spans="1:21" ht="19.5" customHeight="1">
      <c r="A64" s="101">
        <v>6</v>
      </c>
      <c r="B64" s="137">
        <v>30</v>
      </c>
      <c r="C64" s="195">
        <v>57.65</v>
      </c>
      <c r="D64" s="107">
        <f>IF(C64="","",SUM($C$55:C64))</f>
        <v>243.95000000000002</v>
      </c>
      <c r="E64" s="195">
        <v>3</v>
      </c>
      <c r="F64" s="106">
        <f>IF(E64="","",SUM($E$55:E64))</f>
        <v>15</v>
      </c>
      <c r="G64" s="106">
        <f>IF(E64="","",SUM($E65:E$69))</f>
        <v>15</v>
      </c>
      <c r="H64" s="200">
        <f t="shared" si="12"/>
        <v>0.5</v>
      </c>
      <c r="I64" s="120">
        <v>1</v>
      </c>
      <c r="J64" s="106">
        <f t="shared" si="13"/>
        <v>0.15</v>
      </c>
      <c r="K64" s="106">
        <f t="shared" si="14"/>
        <v>90.54</v>
      </c>
      <c r="L64" s="107">
        <f t="shared" si="15"/>
        <v>1086.48</v>
      </c>
      <c r="M64" s="144">
        <f t="shared" si="16"/>
        <v>122</v>
      </c>
      <c r="N64" s="121">
        <v>2</v>
      </c>
      <c r="O64" s="102">
        <f t="shared" si="17"/>
        <v>543.2</v>
      </c>
      <c r="P64" s="107">
        <f t="shared" si="18"/>
        <v>-421.2</v>
      </c>
      <c r="Q64" s="144">
        <f t="shared" si="19"/>
        <v>14</v>
      </c>
      <c r="R64" s="122">
        <f t="shared" si="20"/>
        <v>4</v>
      </c>
      <c r="S64" s="100" t="s">
        <v>84</v>
      </c>
      <c r="T64" s="118"/>
      <c r="U64" s="77"/>
    </row>
    <row r="65" spans="1:21" ht="19.5" customHeight="1">
      <c r="A65" s="101">
        <v>5</v>
      </c>
      <c r="B65" s="137">
        <v>30</v>
      </c>
      <c r="C65" s="195">
        <v>62.26</v>
      </c>
      <c r="D65" s="107">
        <f>IF(C65="","",SUM($C$55:C65))</f>
        <v>306.21000000000004</v>
      </c>
      <c r="E65" s="195">
        <v>3</v>
      </c>
      <c r="F65" s="106">
        <f>IF(E65="","",SUM($E$55:E65))</f>
        <v>18</v>
      </c>
      <c r="G65" s="106">
        <f>IF(E65="","",SUM($E66:E$69))</f>
        <v>12</v>
      </c>
      <c r="H65" s="200">
        <f t="shared" si="12"/>
        <v>0.6</v>
      </c>
      <c r="I65" s="120">
        <v>1</v>
      </c>
      <c r="J65" s="106">
        <f t="shared" si="13"/>
        <v>0.18</v>
      </c>
      <c r="K65" s="106">
        <f t="shared" si="14"/>
        <v>108.64</v>
      </c>
      <c r="L65" s="107">
        <f t="shared" si="15"/>
        <v>1303.68</v>
      </c>
      <c r="M65" s="144">
        <f t="shared" si="16"/>
        <v>153.1</v>
      </c>
      <c r="N65" s="121">
        <v>2</v>
      </c>
      <c r="O65" s="102">
        <f t="shared" si="17"/>
        <v>651.8</v>
      </c>
      <c r="P65" s="107">
        <f t="shared" si="18"/>
        <v>-498.7</v>
      </c>
      <c r="Q65" s="144">
        <f t="shared" si="19"/>
        <v>16.6</v>
      </c>
      <c r="R65" s="122">
        <f t="shared" si="20"/>
        <v>5</v>
      </c>
      <c r="S65" s="100" t="s">
        <v>84</v>
      </c>
      <c r="T65" s="118"/>
      <c r="U65" s="77"/>
    </row>
    <row r="66" spans="1:21" ht="19.5" customHeight="1">
      <c r="A66" s="101">
        <v>4</v>
      </c>
      <c r="B66" s="137">
        <v>30</v>
      </c>
      <c r="C66" s="195">
        <v>66.98</v>
      </c>
      <c r="D66" s="107">
        <f>IF(C66="","",SUM($C$55:C66))</f>
        <v>373.19000000000005</v>
      </c>
      <c r="E66" s="195">
        <v>3</v>
      </c>
      <c r="F66" s="106">
        <f>IF(E66="","",SUM($E$55:E66))</f>
        <v>21</v>
      </c>
      <c r="G66" s="106">
        <f>IF(E66="","",SUM($E67:E$69))</f>
        <v>9</v>
      </c>
      <c r="H66" s="200">
        <f t="shared" si="12"/>
        <v>0.7</v>
      </c>
      <c r="I66" s="120">
        <v>1</v>
      </c>
      <c r="J66" s="106">
        <f t="shared" si="13"/>
        <v>0.21</v>
      </c>
      <c r="K66" s="106">
        <f t="shared" si="14"/>
        <v>126.75</v>
      </c>
      <c r="L66" s="107">
        <f t="shared" si="15"/>
        <v>1521</v>
      </c>
      <c r="M66" s="144">
        <f t="shared" si="16"/>
        <v>186.6</v>
      </c>
      <c r="N66" s="121">
        <v>2</v>
      </c>
      <c r="O66" s="102">
        <f t="shared" si="17"/>
        <v>760.5</v>
      </c>
      <c r="P66" s="107">
        <f t="shared" si="18"/>
        <v>-573.9</v>
      </c>
      <c r="Q66" s="144">
        <f t="shared" si="19"/>
        <v>19.1</v>
      </c>
      <c r="R66" s="122">
        <f t="shared" si="20"/>
        <v>5</v>
      </c>
      <c r="S66" s="100" t="s">
        <v>84</v>
      </c>
      <c r="T66" s="118"/>
      <c r="U66" s="77"/>
    </row>
    <row r="67" spans="1:21" ht="19.5" customHeight="1">
      <c r="A67" s="101">
        <v>3</v>
      </c>
      <c r="B67" s="137">
        <v>30</v>
      </c>
      <c r="C67" s="195">
        <v>71.8</v>
      </c>
      <c r="D67" s="107">
        <f>IF(C67="","",SUM($C$55:C67))</f>
        <v>444.99000000000007</v>
      </c>
      <c r="E67" s="195">
        <v>3</v>
      </c>
      <c r="F67" s="106">
        <f>IF(E67="","",SUM($E$55:E67))</f>
        <v>24</v>
      </c>
      <c r="G67" s="106">
        <f>IF(E67="","",SUM($E68:E$69))</f>
        <v>6</v>
      </c>
      <c r="H67" s="200">
        <f t="shared" si="12"/>
        <v>0.8</v>
      </c>
      <c r="I67" s="120">
        <v>1</v>
      </c>
      <c r="J67" s="106">
        <f t="shared" si="13"/>
        <v>0.24</v>
      </c>
      <c r="K67" s="106">
        <f t="shared" si="14"/>
        <v>144.86</v>
      </c>
      <c r="L67" s="107">
        <f t="shared" si="15"/>
        <v>1738.32</v>
      </c>
      <c r="M67" s="144">
        <f t="shared" si="16"/>
        <v>222.5</v>
      </c>
      <c r="N67" s="121">
        <v>2</v>
      </c>
      <c r="O67" s="102">
        <f t="shared" si="17"/>
        <v>869.2</v>
      </c>
      <c r="P67" s="107">
        <f t="shared" si="18"/>
        <v>-646.7</v>
      </c>
      <c r="Q67" s="144">
        <f t="shared" si="19"/>
        <v>21.6</v>
      </c>
      <c r="R67" s="122">
        <f t="shared" si="20"/>
        <v>6</v>
      </c>
      <c r="S67" s="100" t="s">
        <v>84</v>
      </c>
      <c r="T67" s="118"/>
      <c r="U67" s="77"/>
    </row>
    <row r="68" spans="1:21" ht="19.5" customHeight="1">
      <c r="A68" s="101">
        <v>2</v>
      </c>
      <c r="B68" s="137">
        <v>30</v>
      </c>
      <c r="C68" s="195">
        <v>76.77</v>
      </c>
      <c r="D68" s="107">
        <f>IF(C68="","",SUM($C$55:C68))</f>
        <v>521.7600000000001</v>
      </c>
      <c r="E68" s="195">
        <v>3</v>
      </c>
      <c r="F68" s="106">
        <f>IF(E68="","",SUM($E$55:E68))</f>
        <v>27</v>
      </c>
      <c r="G68" s="106">
        <f>IF(F68="","",SUM($E$69))</f>
        <v>3</v>
      </c>
      <c r="H68" s="200">
        <f t="shared" si="12"/>
        <v>0.9</v>
      </c>
      <c r="I68" s="120">
        <v>1</v>
      </c>
      <c r="J68" s="106">
        <f t="shared" si="13"/>
        <v>0.27</v>
      </c>
      <c r="K68" s="106">
        <f t="shared" si="14"/>
        <v>162.96</v>
      </c>
      <c r="L68" s="107">
        <f t="shared" si="15"/>
        <v>1955.52</v>
      </c>
      <c r="M68" s="144">
        <f t="shared" si="16"/>
        <v>260.9</v>
      </c>
      <c r="N68" s="121">
        <v>2</v>
      </c>
      <c r="O68" s="102">
        <f t="shared" si="17"/>
        <v>977.8</v>
      </c>
      <c r="P68" s="107">
        <f t="shared" si="18"/>
        <v>-716.9</v>
      </c>
      <c r="Q68" s="144">
        <f t="shared" si="19"/>
        <v>23.9</v>
      </c>
      <c r="R68" s="122">
        <f t="shared" si="20"/>
        <v>7</v>
      </c>
      <c r="S68" s="100" t="s">
        <v>84</v>
      </c>
      <c r="T68" s="118"/>
      <c r="U68" s="77"/>
    </row>
    <row r="69" spans="1:21" ht="19.5" customHeight="1" thickBot="1">
      <c r="A69" s="101">
        <v>1</v>
      </c>
      <c r="B69" s="192">
        <v>30</v>
      </c>
      <c r="C69" s="196">
        <v>81.81</v>
      </c>
      <c r="D69" s="107">
        <f>IF(C69="","",SUM($C$55:C69))</f>
        <v>603.5700000000002</v>
      </c>
      <c r="E69" s="195">
        <v>3</v>
      </c>
      <c r="F69" s="106">
        <f>IF(E69="","",SUM($E$55:E69))</f>
        <v>30</v>
      </c>
      <c r="G69" s="123">
        <v>0</v>
      </c>
      <c r="H69" s="200">
        <f>IF(G69=0,1,"")</f>
        <v>1</v>
      </c>
      <c r="I69" s="120">
        <v>1</v>
      </c>
      <c r="J69" s="106">
        <f t="shared" si="13"/>
        <v>0.3</v>
      </c>
      <c r="K69" s="106">
        <f t="shared" si="14"/>
        <v>181.07</v>
      </c>
      <c r="L69" s="107">
        <f t="shared" si="15"/>
        <v>2172.84</v>
      </c>
      <c r="M69" s="144">
        <f t="shared" si="16"/>
        <v>301.8</v>
      </c>
      <c r="N69" s="121">
        <v>2</v>
      </c>
      <c r="O69" s="102">
        <f t="shared" si="17"/>
        <v>1086.4</v>
      </c>
      <c r="P69" s="107">
        <f t="shared" si="18"/>
        <v>-784.6</v>
      </c>
      <c r="Q69" s="144">
        <f t="shared" si="19"/>
        <v>26.2</v>
      </c>
      <c r="R69" s="83">
        <f t="shared" si="20"/>
        <v>7</v>
      </c>
      <c r="S69" s="100" t="s">
        <v>84</v>
      </c>
      <c r="T69" s="118"/>
      <c r="U69" s="77"/>
    </row>
    <row r="70" spans="1:21" ht="19.5" customHeight="1" thickBot="1">
      <c r="A70" s="176" t="s">
        <v>85</v>
      </c>
      <c r="B70" s="177"/>
      <c r="C70" s="178"/>
      <c r="D70" s="179">
        <f>ROUND(D69,2)</f>
        <v>603.57</v>
      </c>
      <c r="E70" s="197" t="s">
        <v>86</v>
      </c>
      <c r="F70" s="178"/>
      <c r="G70" s="180">
        <f>ROUND(F69,2)</f>
        <v>30</v>
      </c>
      <c r="H70" s="197"/>
      <c r="I70" s="177"/>
      <c r="J70" s="178"/>
      <c r="K70" s="178"/>
      <c r="L70" s="181"/>
      <c r="M70" s="201"/>
      <c r="N70" s="178"/>
      <c r="O70" s="177"/>
      <c r="P70" s="181"/>
      <c r="Q70" s="201"/>
      <c r="R70" s="177"/>
      <c r="S70" s="182"/>
      <c r="T70" s="118"/>
      <c r="U70" s="77"/>
    </row>
    <row r="71" spans="1:21" ht="19.5" customHeight="1" thickBot="1">
      <c r="A71" s="183" t="s">
        <v>87</v>
      </c>
      <c r="B71" s="184"/>
      <c r="C71" s="184"/>
      <c r="D71" s="184"/>
      <c r="E71" s="184"/>
      <c r="F71" s="185" t="s">
        <v>88</v>
      </c>
      <c r="G71" s="186">
        <v>1.05</v>
      </c>
      <c r="H71" s="187" t="s">
        <v>150</v>
      </c>
      <c r="I71" s="185" t="s">
        <v>89</v>
      </c>
      <c r="J71" s="186">
        <v>220</v>
      </c>
      <c r="K71" s="174" t="s">
        <v>90</v>
      </c>
      <c r="L71" s="185"/>
      <c r="M71" s="186">
        <v>2000</v>
      </c>
      <c r="N71" s="174" t="s">
        <v>145</v>
      </c>
      <c r="O71" s="184"/>
      <c r="P71" s="203">
        <f>ROUND($K$69*10^3/(J71*M71),2)</f>
        <v>0.41</v>
      </c>
      <c r="Q71" s="202" t="str">
        <f>IF(P71&gt;G71,"＞×",IF(P71&lt;=G71,"≦○",""))</f>
        <v>≦○</v>
      </c>
      <c r="R71" s="203" t="s">
        <v>92</v>
      </c>
      <c r="S71" s="204" t="str">
        <f>IF(P71&gt;G71,"壁変更","ＯＫ")</f>
        <v>ＯＫ</v>
      </c>
      <c r="T71" s="118"/>
      <c r="U71" s="77"/>
    </row>
    <row r="72" spans="1:21" ht="19.5" customHeight="1" thickBot="1">
      <c r="A72" s="183" t="s">
        <v>93</v>
      </c>
      <c r="B72" s="184"/>
      <c r="C72" s="184"/>
      <c r="D72" s="186"/>
      <c r="E72" s="187" t="s">
        <v>94</v>
      </c>
      <c r="F72" s="186"/>
      <c r="G72" s="187" t="s">
        <v>95</v>
      </c>
      <c r="H72" s="188"/>
      <c r="I72" s="189"/>
      <c r="J72" s="174" t="s">
        <v>96</v>
      </c>
      <c r="K72" s="186"/>
      <c r="L72" s="187"/>
      <c r="M72" s="186"/>
      <c r="N72" s="187" t="s">
        <v>95</v>
      </c>
      <c r="O72" s="188"/>
      <c r="P72" s="189"/>
      <c r="Q72" s="174" t="s">
        <v>96</v>
      </c>
      <c r="R72" s="190"/>
      <c r="S72" s="191"/>
      <c r="T72" s="118"/>
      <c r="U72" s="77"/>
    </row>
    <row r="73" spans="1:21" ht="19.5" customHeight="1">
      <c r="A73" s="183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90"/>
      <c r="R73" s="190"/>
      <c r="S73" s="191"/>
      <c r="T73" s="118"/>
      <c r="U73" s="77"/>
    </row>
    <row r="74" spans="1:21" ht="19.5" customHeight="1">
      <c r="A74" s="210" t="s">
        <v>97</v>
      </c>
      <c r="B74" s="125"/>
      <c r="C74" s="126" t="s">
        <v>98</v>
      </c>
      <c r="T74" s="99"/>
      <c r="U74" s="77"/>
    </row>
    <row r="75" spans="1:21" ht="19.5" customHeight="1">
      <c r="A75" s="124"/>
      <c r="B75" s="125"/>
      <c r="C75" s="127" t="s">
        <v>99</v>
      </c>
      <c r="D75" s="128"/>
      <c r="E75" s="129"/>
      <c r="H75" s="130" t="s">
        <v>100</v>
      </c>
      <c r="L75" s="8" t="s">
        <v>101</v>
      </c>
      <c r="M75" s="8"/>
      <c r="N75" s="8"/>
      <c r="T75" s="99"/>
      <c r="U75" s="77"/>
    </row>
    <row r="76" spans="1:21" ht="19.5" customHeight="1">
      <c r="A76" s="99"/>
      <c r="B76" s="131"/>
      <c r="C76" s="127" t="s">
        <v>102</v>
      </c>
      <c r="D76" s="128"/>
      <c r="E76" s="129"/>
      <c r="H76" s="130" t="s">
        <v>103</v>
      </c>
      <c r="L76" s="8"/>
      <c r="M76" s="8" t="s">
        <v>104</v>
      </c>
      <c r="N76" s="8"/>
      <c r="O76" s="8" t="s">
        <v>105</v>
      </c>
      <c r="T76" s="99"/>
      <c r="U76" s="77"/>
    </row>
    <row r="77" spans="1:21" ht="19.5" customHeight="1">
      <c r="A77" s="99"/>
      <c r="B77" s="131"/>
      <c r="C77" s="127" t="s">
        <v>106</v>
      </c>
      <c r="D77" s="128"/>
      <c r="E77" s="129"/>
      <c r="H77" s="130" t="s">
        <v>107</v>
      </c>
      <c r="L77" s="8"/>
      <c r="N77" s="206" t="s">
        <v>108</v>
      </c>
      <c r="O77" s="8" t="s">
        <v>109</v>
      </c>
      <c r="T77" s="99"/>
      <c r="U77" s="77"/>
    </row>
    <row r="78" spans="1:21" ht="19.5" customHeight="1">
      <c r="A78" s="99"/>
      <c r="B78" s="131"/>
      <c r="C78" s="127" t="s">
        <v>110</v>
      </c>
      <c r="D78" s="128"/>
      <c r="E78" s="129"/>
      <c r="H78" s="130" t="s">
        <v>111</v>
      </c>
      <c r="O78" s="211" t="s">
        <v>112</v>
      </c>
      <c r="T78" s="99"/>
      <c r="U78" s="77"/>
    </row>
    <row r="79" spans="1:21" ht="19.5" customHeight="1">
      <c r="A79" s="99"/>
      <c r="B79" s="131"/>
      <c r="C79" s="127" t="s">
        <v>113</v>
      </c>
      <c r="D79" s="128"/>
      <c r="E79" s="129"/>
      <c r="H79" s="130" t="s">
        <v>114</v>
      </c>
      <c r="T79" s="99"/>
      <c r="U79" s="77"/>
    </row>
    <row r="80" spans="1:21" ht="19.5" customHeight="1">
      <c r="A80" s="99"/>
      <c r="B80" s="131"/>
      <c r="C80" s="127" t="s">
        <v>115</v>
      </c>
      <c r="D80" s="128"/>
      <c r="E80" s="129"/>
      <c r="H80" s="130" t="s">
        <v>116</v>
      </c>
      <c r="T80" s="99"/>
      <c r="U80" s="77"/>
    </row>
    <row r="81" spans="1:21" ht="19.5" customHeight="1">
      <c r="A81" s="99"/>
      <c r="B81" s="131"/>
      <c r="C81" s="127" t="s">
        <v>117</v>
      </c>
      <c r="D81" s="128"/>
      <c r="E81" s="129"/>
      <c r="H81" s="130" t="s">
        <v>118</v>
      </c>
      <c r="T81" s="99"/>
      <c r="U81" s="77"/>
    </row>
    <row r="82" spans="1:21" ht="19.5" customHeight="1">
      <c r="A82" s="99"/>
      <c r="B82" s="131"/>
      <c r="C82" s="127" t="s">
        <v>119</v>
      </c>
      <c r="D82" s="128"/>
      <c r="E82" s="129"/>
      <c r="H82" s="130" t="s">
        <v>120</v>
      </c>
      <c r="T82" s="99"/>
      <c r="U82" s="77"/>
    </row>
    <row r="83" spans="1:21" ht="19.5" customHeight="1">
      <c r="A83" s="99"/>
      <c r="B83" s="131"/>
      <c r="C83" s="127" t="s">
        <v>121</v>
      </c>
      <c r="D83" s="128"/>
      <c r="E83" s="129"/>
      <c r="H83" s="130" t="s">
        <v>122</v>
      </c>
      <c r="T83" s="99"/>
      <c r="U83" s="77"/>
    </row>
    <row r="84" spans="1:21" ht="19.5" customHeight="1">
      <c r="A84" s="99"/>
      <c r="B84" s="131"/>
      <c r="C84" s="127" t="s">
        <v>123</v>
      </c>
      <c r="D84" s="128"/>
      <c r="E84" s="129"/>
      <c r="H84" s="130" t="s">
        <v>124</v>
      </c>
      <c r="T84" s="99"/>
      <c r="U84" s="77"/>
    </row>
    <row r="85" spans="1:21" ht="19.5" customHeight="1">
      <c r="A85" s="99"/>
      <c r="B85" s="131"/>
      <c r="C85" s="127" t="s">
        <v>125</v>
      </c>
      <c r="D85" s="128"/>
      <c r="E85" s="129"/>
      <c r="H85" s="130" t="s">
        <v>126</v>
      </c>
      <c r="T85" s="99"/>
      <c r="U85" s="77"/>
    </row>
    <row r="86" spans="1:21" ht="19.5" customHeight="1">
      <c r="A86" s="99"/>
      <c r="B86" s="131"/>
      <c r="C86" s="127" t="s">
        <v>127</v>
      </c>
      <c r="D86" s="128"/>
      <c r="E86" s="129"/>
      <c r="H86" s="130" t="s">
        <v>128</v>
      </c>
      <c r="T86" s="99"/>
      <c r="U86" s="77"/>
    </row>
    <row r="87" spans="1:21" ht="19.5" customHeight="1">
      <c r="A87" s="99"/>
      <c r="B87" s="131"/>
      <c r="C87" s="127" t="s">
        <v>129</v>
      </c>
      <c r="D87" s="128"/>
      <c r="E87" s="129"/>
      <c r="H87" s="130" t="s">
        <v>130</v>
      </c>
      <c r="T87" s="99"/>
      <c r="U87" s="77"/>
    </row>
    <row r="88" spans="1:21" ht="19.5" customHeight="1">
      <c r="A88" s="99"/>
      <c r="B88" s="131"/>
      <c r="C88" s="127" t="s">
        <v>131</v>
      </c>
      <c r="D88" s="128"/>
      <c r="E88" s="129"/>
      <c r="H88" s="130" t="s">
        <v>132</v>
      </c>
      <c r="T88" s="99"/>
      <c r="U88" s="77"/>
    </row>
    <row r="89" spans="1:21" ht="19.5" customHeight="1">
      <c r="A89" s="99"/>
      <c r="B89" s="131"/>
      <c r="C89" s="127" t="s">
        <v>133</v>
      </c>
      <c r="D89" s="128"/>
      <c r="E89" s="129"/>
      <c r="H89" s="130" t="s">
        <v>134</v>
      </c>
      <c r="T89" s="99"/>
      <c r="U89" s="77"/>
    </row>
    <row r="90" spans="1:21" ht="18.75" customHeight="1">
      <c r="A90" s="99"/>
      <c r="D90" s="132"/>
      <c r="T90" s="99"/>
      <c r="U90" s="77"/>
    </row>
    <row r="91" spans="1:21" ht="18.75" customHeight="1">
      <c r="A91" s="99"/>
      <c r="T91" s="99"/>
      <c r="U91" s="77"/>
    </row>
    <row r="92" spans="1:21" ht="18.75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U92" s="77"/>
    </row>
  </sheetData>
  <sheetProtection/>
  <mergeCells count="2">
    <mergeCell ref="C2:E2"/>
    <mergeCell ref="A48:C48"/>
  </mergeCells>
  <printOptions horizontalCentered="1"/>
  <pageMargins left="0.65" right="0.225" top="0.375" bottom="0.375" header="0.512" footer="0.512"/>
  <pageSetup orientation="portrait" paperSize="9" scale="51" r:id="rId2"/>
  <rowBreaks count="1" manualBreakCount="1">
    <brk id="4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2010-07-29T08:22:35Z</cp:lastPrinted>
  <dcterms:created xsi:type="dcterms:W3CDTF">2011-05-10T23:52:19Z</dcterms:created>
  <dcterms:modified xsi:type="dcterms:W3CDTF">2012-03-04T13:15:18Z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