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設計方針" sheetId="1" r:id="rId1"/>
    <sheet name="基礎設計凡例" sheetId="2" r:id="rId2"/>
    <sheet name="杭反力表" sheetId="3" r:id="rId3"/>
    <sheet name="偏芯基礎設計F2" sheetId="4" r:id="rId4"/>
    <sheet name="偏芯基礎設計F3" sheetId="5" r:id="rId5"/>
    <sheet name="偏芯基礎設計F4" sheetId="6" r:id="rId6"/>
    <sheet name="偏芯基礎設計F5" sheetId="7" r:id="rId7"/>
    <sheet name="偏芯基礎設計F6" sheetId="8" r:id="rId8"/>
    <sheet name="偏芯基礎設計F7" sheetId="9" r:id="rId9"/>
  </sheets>
  <definedNames>
    <definedName name="_xlnm.Print_Area" localSheetId="2">'杭反力表'!$A$1:$O$32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<sst xmlns="http://schemas.openxmlformats.org/spreadsheetml/2006/main" count="1139" uniqueCount="288">
  <si>
    <t>基礎スラブ</t>
  </si>
  <si>
    <t>偏芯基礎の設計方針</t>
  </si>
  <si>
    <t>偏芯基礎の底面における直圧力Ｎに対して、杭に生じる支持力Ｒの求め方は</t>
  </si>
  <si>
    <t>下記の二つの取り扱い方がある。</t>
  </si>
  <si>
    <t>偏芯によるモーメントを考慮して、杭の支持力を求める方法</t>
  </si>
  <si>
    <t>偏芯によるモーメントは全て地中梁に負担させ、杭の支持力は均等とする</t>
  </si>
  <si>
    <t>但し基礎版に対して地中梁の剛性が高いことが条件とする</t>
  </si>
  <si>
    <t>(a/2-e)</t>
  </si>
  <si>
    <t xml:space="preserve">  e</t>
  </si>
  <si>
    <t>a/2</t>
  </si>
  <si>
    <t>RA</t>
  </si>
  <si>
    <t>RB</t>
  </si>
  <si>
    <t>a</t>
  </si>
  <si>
    <t>基礎幅Ｌ</t>
  </si>
  <si>
    <t>力の釣り合い条件より</t>
  </si>
  <si>
    <t>ΣＭＢ＝０より</t>
  </si>
  <si>
    <t>ＲＡ・ａ＝Ｎ・（ａ／２＋ｅ）</t>
  </si>
  <si>
    <t>∴ＲＡ＝（Ｎ／ａ）・（ａ／２＋ｅ）＝Ｎ／２＋Ｎ・ｅ／ａ</t>
  </si>
  <si>
    <t>ΣＭＡ＝０より</t>
  </si>
  <si>
    <t>ＲＢ・ａ＝Ｎ・（ａ／２-ｅ）</t>
  </si>
  <si>
    <t>∴ＲＢ＝（Ｎ／ａ）・（ａ／２-ｅ）＝Ｎ／２-Ｎ・ｅ／ａ</t>
  </si>
  <si>
    <t>基礎Ｆ４の場合</t>
  </si>
  <si>
    <t>左側Ｒ１　右側Ｒ２とする</t>
  </si>
  <si>
    <t>ＲＡ＝２・Ｒ１</t>
  </si>
  <si>
    <t>ＲＢ＝２・Ｒ１</t>
  </si>
  <si>
    <t>Ｒ１＝Ｎ／４＋Ｎ・ｅ／２・ａ</t>
  </si>
  <si>
    <t>Ｒ２＝Ｎ／４ーＮ・ｅ／２・ａ</t>
  </si>
  <si>
    <t>基礎Ｆ６の場合</t>
  </si>
  <si>
    <t>ＲＡ＝３・Ｒ１</t>
  </si>
  <si>
    <t>ＲＢ＝３・Ｒ１</t>
  </si>
  <si>
    <t>Ｒ１＝Ｎ／６＋Ｎ・ｅ／３・ａ</t>
  </si>
  <si>
    <t>Ｒ２＝Ｎ／６ーＮ・ｅ／３・ａ</t>
  </si>
  <si>
    <t>基礎符号</t>
  </si>
  <si>
    <t>F4</t>
  </si>
  <si>
    <t>杭本数</t>
  </si>
  <si>
    <t>ｎ</t>
  </si>
  <si>
    <t>位置</t>
  </si>
  <si>
    <t>Ｘ方向</t>
  </si>
  <si>
    <t>Ｙ方向</t>
  </si>
  <si>
    <t>軸力</t>
  </si>
  <si>
    <t>Ｎ(KN)</t>
  </si>
  <si>
    <t>偏芯距離</t>
  </si>
  <si>
    <t>ｅ(m)</t>
  </si>
  <si>
    <t>杭間隔</t>
  </si>
  <si>
    <t>ａ(m)</t>
  </si>
  <si>
    <t>Ｒ１</t>
  </si>
  <si>
    <t>KN</t>
  </si>
  <si>
    <t>Ｒ２</t>
  </si>
  <si>
    <t>偏芯基礎（　Ｆ４　）の設計の凡例</t>
  </si>
  <si>
    <t>（２）の条件計算</t>
  </si>
  <si>
    <t>（１）偏芯によるモーメントは全て地中梁に負担させ、杭の支持力は均等とする</t>
  </si>
  <si>
    <t>（２）基礎版に対して地中梁の剛性が高い（別途参照）ことが条件として検討します。</t>
  </si>
  <si>
    <t>（３）Ｘ方向の応力はΣＭ＝ｍａｘ[（R1・x1+R2・x2）、(R3・x3+R4・x4)]を採用する。</t>
  </si>
  <si>
    <t>（４）Ｙ方向の応力はΣＭ＝ｍａｘ[（R3・y3+R1・y1)、（R4・y4＋R2・y2）]を採用する</t>
  </si>
  <si>
    <t>（５）カブリ厚は施工時杭レベルにて検討する（最小カブリ厚ｄｔ＝１７０mmとする）</t>
  </si>
  <si>
    <t>凡例図</t>
  </si>
  <si>
    <t>Ｆ４</t>
  </si>
  <si>
    <t>B2</t>
  </si>
  <si>
    <t>設計反力は1本当たり反力以上であることを検証する</t>
  </si>
  <si>
    <t xml:space="preserve">  杭R3</t>
  </si>
  <si>
    <t xml:space="preserve"> x3(m)</t>
  </si>
  <si>
    <t>x1(m)</t>
  </si>
  <si>
    <t xml:space="preserve">  杭R1</t>
  </si>
  <si>
    <t>B1</t>
  </si>
  <si>
    <t>y3(m)</t>
  </si>
  <si>
    <t>　y1(m)</t>
  </si>
  <si>
    <t>y1(m)</t>
  </si>
  <si>
    <t>杭R4</t>
  </si>
  <si>
    <t>杭R2</t>
  </si>
  <si>
    <t>　y2(m)</t>
  </si>
  <si>
    <t>Ｘ方向、Ｙ方向　最大杭芯ずれがある</t>
  </si>
  <si>
    <t>x4(m)</t>
  </si>
  <si>
    <t>x2(m)</t>
  </si>
  <si>
    <t>位置の最大曲げにて検討する</t>
  </si>
  <si>
    <t>柱面</t>
  </si>
  <si>
    <t>応力時（１：長期時　　２：短期時　）</t>
  </si>
  <si>
    <t>（固定値）</t>
  </si>
  <si>
    <t>計算</t>
  </si>
  <si>
    <t>Ｆ</t>
  </si>
  <si>
    <t>（ｆｔ　は長期・短期応力区別により入力）</t>
  </si>
  <si>
    <t>条件</t>
  </si>
  <si>
    <t>基礎主筋方向　ｆｔ</t>
  </si>
  <si>
    <t>基礎幅Ｂ1(mm)</t>
  </si>
  <si>
    <t>杭径</t>
  </si>
  <si>
    <t>（φ）</t>
  </si>
  <si>
    <t>mm</t>
  </si>
  <si>
    <t>主筋方向</t>
  </si>
  <si>
    <t>合計反力</t>
  </si>
  <si>
    <t>設計反力</t>
  </si>
  <si>
    <t>柱面よりの</t>
  </si>
  <si>
    <t>柱面のM</t>
  </si>
  <si>
    <t>基礎成D</t>
  </si>
  <si>
    <t>カブリ厚</t>
  </si>
  <si>
    <t>j=(D-dt)7/8</t>
  </si>
  <si>
    <t>at=M/ftj</t>
  </si>
  <si>
    <t>ΣＮ(KN)</t>
  </si>
  <si>
    <t>R(KN/本)</t>
  </si>
  <si>
    <t>距離x(m)</t>
  </si>
  <si>
    <t>KNm</t>
  </si>
  <si>
    <t>dt(mm)</t>
  </si>
  <si>
    <t>c㎡</t>
  </si>
  <si>
    <t>の判定</t>
  </si>
  <si>
    <t>杭Ｒ１</t>
  </si>
  <si>
    <t>杭Ｒ２</t>
  </si>
  <si>
    <t>1本当反力</t>
  </si>
  <si>
    <t>杭Ｒ３</t>
  </si>
  <si>
    <t>杭Ｒ４</t>
  </si>
  <si>
    <t>基礎位置</t>
  </si>
  <si>
    <t>杭Ｒ５</t>
  </si>
  <si>
    <t>AX2</t>
  </si>
  <si>
    <t>杭Ｒ６</t>
  </si>
  <si>
    <t>AY4</t>
  </si>
  <si>
    <t>ΣＱ=</t>
  </si>
  <si>
    <t>ΣＭ=</t>
  </si>
  <si>
    <t>応力時</t>
  </si>
  <si>
    <t>τ=Q/B1j=</t>
  </si>
  <si>
    <t>許容せん断応力度</t>
  </si>
  <si>
    <t>鉄筋径</t>
  </si>
  <si>
    <t>D25</t>
  </si>
  <si>
    <t>鉄筋ａｔo</t>
  </si>
  <si>
    <t>鉄筋本数ｎ=at/ato</t>
  </si>
  <si>
    <t>本</t>
  </si>
  <si>
    <t>基礎有効幅当たりの鉄筋間隔を求めると　＠=(B1-150)/(n-1)</t>
  </si>
  <si>
    <t>mm以下の間隔とする</t>
  </si>
  <si>
    <t>（＊１）</t>
  </si>
  <si>
    <t>基礎副筋方向　ｆｔ</t>
  </si>
  <si>
    <t>基礎幅Ｂ2(mm)</t>
  </si>
  <si>
    <t>副筋方向</t>
  </si>
  <si>
    <t>距離y(m)</t>
  </si>
  <si>
    <t>（＊２）</t>
  </si>
  <si>
    <t>（＊３）</t>
  </si>
  <si>
    <t>（＊４）</t>
  </si>
  <si>
    <t>（＊５）</t>
  </si>
  <si>
    <t>（＊６）</t>
  </si>
  <si>
    <t>τ=Q/B2j=</t>
  </si>
  <si>
    <t>（＊７）</t>
  </si>
  <si>
    <t>基礎有効幅当たりの鉄筋間隔を求めると　＠=(B2-150)/(n-1)</t>
  </si>
  <si>
    <t>解析結果本数</t>
  </si>
  <si>
    <t>設計本数</t>
  </si>
  <si>
    <t>Ｆ４　基礎配筋</t>
  </si>
  <si>
    <t>（＊８）</t>
  </si>
  <si>
    <t>【凡例の計算根拠】</t>
  </si>
  <si>
    <t>（＊９）</t>
  </si>
  <si>
    <t>印は設計応力が　「長期　」　か　「　短期　」　を確認して材料許容応力度を直接入力する事</t>
  </si>
  <si>
    <t>１本当たり杭反力＝合計支点反力／杭本数＝７４００／４＝１８５０ＫＮ／本を求め、</t>
  </si>
  <si>
    <t>端数を切り上げした値を</t>
  </si>
  <si>
    <t>「設計反力Ｒ」</t>
  </si>
  <si>
    <t>として直接入力します。</t>
  </si>
  <si>
    <t>設計反力の判定は　　設計反力Ｒ＝１８５０　≧１本当たり杭反力１８５０　故　</t>
  </si>
  <si>
    <t>『　○　』</t>
  </si>
  <si>
    <t>となる。</t>
  </si>
  <si>
    <t>設計反力の判定は　　設計反力Ｒ＝１８４０　＜１本当たり杭反力１８５０　故　</t>
  </si>
  <si>
    <t>『　ＣＨ　』</t>
  </si>
  <si>
    <t>となる</t>
  </si>
  <si>
    <t>柱面位置の合計曲げモーメントＭ＝１８５０×０．７＋１８４０×０．８＝１２９５＋１４７２＝２７６７ＫＮ・ｍ</t>
  </si>
  <si>
    <t>Ｊ＝（Ｄ－ｄｔ）・７／８＝（１８００－２００）×０．８７５＝１４００　mm</t>
  </si>
  <si>
    <t>Ｊ＝１４０ｃｍ</t>
  </si>
  <si>
    <t>必要鉄筋断面積　ａｔ＝ΣＭ／ｆｔ・Ｊ＝２７６７＊１００／（２１．５＊１４０）＝９１．９　ｃ㎡</t>
  </si>
  <si>
    <t>柱面位置のスラブ断面に対してせん断力（　τ　）の検討を行う必要があります。</t>
  </si>
  <si>
    <t>τ＝ΣＱ／｛スラブ幅（Ｂ2）＊Ｊ｝＝３６９０×１０００／（５２００×１４００）＝０．５０７</t>
  </si>
  <si>
    <t>０．５１Ｎ／ｍ㎡</t>
  </si>
  <si>
    <t>コンクリート強度　Ｆｃ＝３３　の許容長期せん断応力度　ｆｓ＝０．８２Ｎ／ｍ㎡　以下故、</t>
  </si>
  <si>
    <t>「　ＯＫ　」</t>
  </si>
  <si>
    <t>採用鉄筋径　Ｄ２５　とすると　断面積　ａｔｏ＝５．０７　ｃ㎡　であるから、必要本数（　ｎ　）は</t>
  </si>
  <si>
    <t>ｎ＝ａｔ　／　ａｔｏ　＝９１．９／５．０７＝１８．１３　本　</t>
  </si>
  <si>
    <t>１９本　となります</t>
  </si>
  <si>
    <t>基礎幅に対して必要本数を挿入する場合の鉄筋間隔を求める。</t>
  </si>
  <si>
    <t>基礎幅（Ｂ２）ーカブリ厚（１５０）に（必要鉄筋本数ー１）にて割った数値が間隔（　＠　）となる</t>
  </si>
  <si>
    <t>＠＝（５２００－１５０）／（１９－１）＝２８０．５５　ｍｍ　以下となる。</t>
  </si>
  <si>
    <t>設計間隔＠は２８０とする</t>
  </si>
  <si>
    <t>基礎スラブに配する鉄筋間隔は</t>
  </si>
  <si>
    <t>原則として＠２００以下とする</t>
  </si>
  <si>
    <t>設計本数は＝（５２００－１５０）／２００＝２５．２本</t>
  </si>
  <si>
    <t>２５本</t>
  </si>
  <si>
    <t>解析結果にて求められた必要本数　１９－Ｄ２５以上である故、問題ありません。</t>
  </si>
  <si>
    <t>【設計条件】</t>
  </si>
  <si>
    <t>杭の長期及び短期耐力は許容支持力とする。</t>
  </si>
  <si>
    <t>杭１本当たりの反力は　｛（杭耐力×杭本数）－（基礎重量）｝／杭本数　　とします。</t>
  </si>
  <si>
    <t>基礎スラブの断面算定において　施工時余裕度を考慮する為、支点の設計軸方向力は採用しない</t>
  </si>
  <si>
    <t>杭符号</t>
  </si>
  <si>
    <t>１本当たり杭許容耐力</t>
  </si>
  <si>
    <t>基礎形状</t>
  </si>
  <si>
    <t>基礎重量</t>
  </si>
  <si>
    <t>杭１本当たり反力</t>
  </si>
  <si>
    <t>長期耐力</t>
  </si>
  <si>
    <t>短期耐力</t>
  </si>
  <si>
    <t>Ａ</t>
  </si>
  <si>
    <t>Ｂ</t>
  </si>
  <si>
    <t>Ｈ</t>
  </si>
  <si>
    <t>比重</t>
  </si>
  <si>
    <t>長期</t>
  </si>
  <si>
    <t>短期</t>
  </si>
  <si>
    <t>Ｘ軸</t>
  </si>
  <si>
    <t>Ｙ軸</t>
  </si>
  <si>
    <t>φ</t>
  </si>
  <si>
    <t>m</t>
  </si>
  <si>
    <t>F2</t>
  </si>
  <si>
    <t>偏芯基礎（　Ｆ２　）の設計</t>
  </si>
  <si>
    <t>（２）基礎版に対して地中梁の剛性が高いことが条件として検討します。</t>
  </si>
  <si>
    <t>（３）Ｘ方向の応力はΣＭ＝ｍａｘ（Ｒ１・ｘ１、Ｒ２・ｘ２）を採用する。</t>
  </si>
  <si>
    <t>（４）Ｙ方向の応力はΣＭ＝ｍａｘ（Ｒ１・ｙ１、Ｒ２・ｙ２）を採用する</t>
  </si>
  <si>
    <t>Ｆ２</t>
  </si>
  <si>
    <t>y2(m)</t>
  </si>
  <si>
    <t>　　　　杭R1</t>
  </si>
  <si>
    <t>　　x1(m)</t>
  </si>
  <si>
    <t>　　　柱面</t>
  </si>
  <si>
    <t>基礎幅Ｂ１(mm)</t>
  </si>
  <si>
    <t>(D-dt)7/8</t>
  </si>
  <si>
    <t>ＡＸ５</t>
  </si>
  <si>
    <t>ＡＹ１</t>
  </si>
  <si>
    <t>基礎幅Ｂ２(mm)</t>
  </si>
  <si>
    <t>Ｆ2基礎配筋</t>
  </si>
  <si>
    <t>偏芯基礎（　Ｆ３　）の設計</t>
  </si>
  <si>
    <t>（４）Ｙ方向の応力はΣＭ＝ｍａｘ（Ｒ３・ｙ３、（Ｒ１・ｙ１＋Ｒ２ｙ２））を採用する</t>
  </si>
  <si>
    <t>Ｆ３</t>
  </si>
  <si>
    <t>杭R3</t>
  </si>
  <si>
    <t>　　</t>
  </si>
  <si>
    <t>杭R1</t>
  </si>
  <si>
    <t>AX1</t>
  </si>
  <si>
    <t>AY1</t>
  </si>
  <si>
    <t>D19</t>
  </si>
  <si>
    <t>Ｆ３基礎配筋</t>
  </si>
  <si>
    <t>偏芯基礎（　Ｆ４　）の設計</t>
  </si>
  <si>
    <t>BX3</t>
  </si>
  <si>
    <t>BY1</t>
  </si>
  <si>
    <t>偏芯基礎（　Ｆ５　）の設計</t>
  </si>
  <si>
    <t>（３）Ｘ方向の応力はΣＭ=max[(R1x1+R2x2+R5x5)、(R3x3+R4x4)]を採用する。</t>
  </si>
  <si>
    <t>（４）Ｙ方向の応力はΣＭ=max[(R1y1+R3y3+R5y5)、(R2y2+R4y4)]を採用する</t>
  </si>
  <si>
    <t>Ｆ５</t>
  </si>
  <si>
    <t>x3(m)</t>
  </si>
  <si>
    <t>杭R5</t>
  </si>
  <si>
    <t>ＸＹ方向：杭R5　柱面より偏芯した時入力</t>
  </si>
  <si>
    <t>y4(m)</t>
  </si>
  <si>
    <t>する。</t>
  </si>
  <si>
    <t xml:space="preserve">         x2(m)</t>
  </si>
  <si>
    <t>Ｆ５　基礎配筋</t>
  </si>
  <si>
    <t>偏芯基礎（　Ｆ６　）の設計</t>
  </si>
  <si>
    <t>（３）Ｘ方向の応力はΣＭ＝ｍａｘ[(R1・x1+R2・x2）、(R3・x3+R4・x4)]を採用する。</t>
  </si>
  <si>
    <t>（４）Ｙ方向の応力はΣＭ＝ｍａｘ[(R1y1+R3y3+R5y5)、(R2y2+R4y4+R6y6)]を採用する</t>
  </si>
  <si>
    <t>Ｆ６</t>
  </si>
  <si>
    <t xml:space="preserve">   杭R3</t>
  </si>
  <si>
    <t xml:space="preserve">     y5</t>
  </si>
  <si>
    <t>　杭R4</t>
  </si>
  <si>
    <t xml:space="preserve">     y6</t>
  </si>
  <si>
    <t>杭R6</t>
  </si>
  <si>
    <t>ＡＸ３</t>
  </si>
  <si>
    <t>ＡＹ４</t>
  </si>
  <si>
    <t>Ｆ６基礎配筋</t>
  </si>
  <si>
    <t>偏芯基礎（　Ｆ７　）の設計</t>
  </si>
  <si>
    <t>（３）Ｘ方向の応力はΣＭ=max[(R1x1+R2x2+R3x3)、(R4x4+R5x5+R6x6)]を採用する。</t>
  </si>
  <si>
    <t>（４）Ｙ方向の応力はΣＭ=max[(R1y1+R4y4+R3y3+R6y6),(R2y2+R5y5+R3y3+R6y6)]を採用する</t>
  </si>
  <si>
    <t>Ｆ７</t>
  </si>
  <si>
    <t>Ｙ方向：杭R3　杭R6　柱面より偏芯した時</t>
  </si>
  <si>
    <t>杭R7</t>
  </si>
  <si>
    <t>入力する</t>
  </si>
  <si>
    <t>Ｘ方向：杭R7　柱面より偏芯した時入力</t>
  </si>
  <si>
    <t>する</t>
  </si>
  <si>
    <t>y5(m)</t>
  </si>
  <si>
    <t>x5(m)</t>
  </si>
  <si>
    <t>x6(m)</t>
  </si>
  <si>
    <t>杭Ｒ７</t>
  </si>
  <si>
    <t>Ｆ７基礎配筋</t>
  </si>
  <si>
    <t>○</t>
  </si>
  <si>
    <t>　許容せん断応力度</t>
  </si>
  <si>
    <t>　鉄筋本数ｎ=at/ato</t>
  </si>
  <si>
    <t>　基礎主筋方向　ｆｔ</t>
  </si>
  <si>
    <r>
      <t>ｃｏｎ強度Fc(N/mm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</t>
    </r>
  </si>
  <si>
    <r>
      <t>KN/cm</t>
    </r>
    <r>
      <rPr>
        <vertAlign val="superscript"/>
        <sz val="12"/>
        <rFont val="ＭＳ Ｐゴシック"/>
        <family val="3"/>
      </rPr>
      <t>2</t>
    </r>
  </si>
  <si>
    <r>
      <t>cm</t>
    </r>
    <r>
      <rPr>
        <vertAlign val="superscript"/>
        <sz val="12"/>
        <rFont val="ＭＳ Ｐゴシック"/>
        <family val="3"/>
      </rPr>
      <t>2</t>
    </r>
  </si>
  <si>
    <r>
      <t>N/mm</t>
    </r>
    <r>
      <rPr>
        <vertAlign val="superscript"/>
        <sz val="12"/>
        <rFont val="ＭＳ Ｐゴシック"/>
        <family val="3"/>
      </rPr>
      <t>2</t>
    </r>
  </si>
  <si>
    <t>基礎スラブ杭反力の計算</t>
  </si>
  <si>
    <r>
      <t>KN/m</t>
    </r>
    <r>
      <rPr>
        <vertAlign val="superscript"/>
        <sz val="12"/>
        <rFont val="ＭＳ Ｐゴシック"/>
        <family val="3"/>
      </rPr>
      <t>3</t>
    </r>
  </si>
  <si>
    <r>
      <t>cm</t>
    </r>
    <r>
      <rPr>
        <vertAlign val="superscript"/>
        <sz val="12"/>
        <rFont val="ＭＳ Ｐゴシック"/>
        <family val="3"/>
      </rPr>
      <t>2</t>
    </r>
  </si>
  <si>
    <r>
      <t>ｃｏｎ強度Fc(N/mm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</t>
    </r>
  </si>
  <si>
    <r>
      <t>KN/cm</t>
    </r>
    <r>
      <rPr>
        <vertAlign val="superscript"/>
        <sz val="12"/>
        <rFont val="ＭＳ Ｐゴシック"/>
        <family val="3"/>
      </rPr>
      <t>2</t>
    </r>
  </si>
  <si>
    <r>
      <t>cm</t>
    </r>
    <r>
      <rPr>
        <vertAlign val="superscript"/>
        <sz val="12"/>
        <rFont val="ＭＳ Ｐゴシック"/>
        <family val="3"/>
      </rPr>
      <t>2</t>
    </r>
  </si>
  <si>
    <r>
      <t>N/mm</t>
    </r>
    <r>
      <rPr>
        <vertAlign val="superscript"/>
        <sz val="12"/>
        <rFont val="ＭＳ Ｐゴシック"/>
        <family val="3"/>
      </rPr>
      <t>2</t>
    </r>
  </si>
  <si>
    <t>本建物の計算方針は　「　●　」　印の条件方針にて行う事とします。</t>
  </si>
  <si>
    <t>（1）条件</t>
  </si>
  <si>
    <t>（2）条件</t>
  </si>
  <si>
    <t>（１）条件の場合</t>
  </si>
  <si>
    <t>（２）条件計算</t>
  </si>
  <si>
    <t>τ=Q/B1*j=</t>
  </si>
  <si>
    <t>基礎有効幅当たりの鉄筋間隔を求めると　＠=(B1-150)/(n-1)</t>
  </si>
  <si>
    <t>τ=Q/B2*j=</t>
  </si>
  <si>
    <t>基礎有効幅当たりの鉄筋間隔を求めると　＠=(B2-150)/(n-1)</t>
  </si>
  <si>
    <t>基礎有効幅当たりの鉄筋間隔を求めると　＠=(B2-150)/(n-1)</t>
  </si>
  <si>
    <t>基礎有効幅当たりの鉄筋間隔を求めると　＠=(B1-150)/(n-1)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</si>
</sst>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2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vertAlign val="superscript"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NumberFormat="1" applyBorder="1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0" fillId="0" borderId="11" xfId="0" applyNumberFormat="1" applyFont="1" applyBorder="1" applyAlignment="1">
      <alignment horizontal="distributed" vertical="center"/>
    </xf>
    <xf numFmtId="0" fontId="0" fillId="0" borderId="0" xfId="0" applyNumberFormat="1" applyFont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8" xfId="0" applyNumberFormat="1" applyFont="1" applyFill="1" applyBorder="1" applyAlignment="1">
      <alignment vertical="center"/>
    </xf>
    <xf numFmtId="0" fontId="0" fillId="24" borderId="12" xfId="0" applyNumberFormat="1" applyFont="1" applyFill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24" borderId="20" xfId="0" applyNumberFormat="1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0" fontId="0" fillId="24" borderId="23" xfId="0" applyNumberFormat="1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24" borderId="24" xfId="0" applyNumberFormat="1" applyFont="1" applyFill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24" borderId="13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2" fontId="0" fillId="24" borderId="12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2" fontId="0" fillId="25" borderId="12" xfId="0" applyNumberFormat="1" applyFont="1" applyFill="1" applyBorder="1" applyAlignment="1">
      <alignment vertical="center"/>
    </xf>
    <xf numFmtId="0" fontId="0" fillId="24" borderId="18" xfId="0" applyNumberFormat="1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0" fillId="25" borderId="13" xfId="0" applyNumberFormat="1" applyFont="1" applyFill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0" fillId="26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horizontal="center" vertical="center"/>
    </xf>
    <xf numFmtId="0" fontId="0" fillId="24" borderId="27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6" fillId="26" borderId="27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4" borderId="27" xfId="0" applyNumberFormat="1" applyFont="1" applyFill="1" applyBorder="1" applyAlignment="1">
      <alignment vertical="center"/>
    </xf>
    <xf numFmtId="2" fontId="0" fillId="24" borderId="27" xfId="0" applyNumberFormat="1" applyFont="1" applyFill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NumberFormat="1" applyFont="1" applyBorder="1" applyAlignment="1">
      <alignment horizontal="right" vertical="center"/>
    </xf>
    <xf numFmtId="0" fontId="0" fillId="26" borderId="27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25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24" borderId="30" xfId="0" applyNumberFormat="1" applyFont="1" applyFill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26" borderId="30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Continuous" vertical="center"/>
    </xf>
    <xf numFmtId="0" fontId="0" fillId="24" borderId="19" xfId="0" applyFont="1" applyFill="1" applyBorder="1" applyAlignment="1">
      <alignment vertical="center"/>
    </xf>
    <xf numFmtId="0" fontId="0" fillId="24" borderId="20" xfId="0" applyFont="1" applyFill="1" applyBorder="1" applyAlignment="1">
      <alignment vertical="center"/>
    </xf>
    <xf numFmtId="0" fontId="0" fillId="24" borderId="20" xfId="0" applyNumberFormat="1" applyFont="1" applyFill="1" applyBorder="1" applyAlignment="1">
      <alignment horizontal="center" vertical="center"/>
    </xf>
    <xf numFmtId="2" fontId="0" fillId="24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24" borderId="34" xfId="0" applyNumberFormat="1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vertical="center"/>
    </xf>
    <xf numFmtId="0" fontId="0" fillId="24" borderId="35" xfId="0" applyFont="1" applyFill="1" applyBorder="1" applyAlignment="1">
      <alignment vertical="center"/>
    </xf>
    <xf numFmtId="0" fontId="0" fillId="0" borderId="33" xfId="0" applyNumberFormat="1" applyFont="1" applyBorder="1" applyAlignment="1">
      <alignment horizontal="centerContinuous" vertical="center"/>
    </xf>
    <xf numFmtId="0" fontId="0" fillId="0" borderId="34" xfId="0" applyNumberFormat="1" applyFont="1" applyBorder="1" applyAlignment="1">
      <alignment horizontal="center" vertical="center"/>
    </xf>
    <xf numFmtId="2" fontId="0" fillId="24" borderId="34" xfId="0" applyNumberFormat="1" applyFont="1" applyFill="1" applyBorder="1" applyAlignment="1">
      <alignment horizontal="center" vertical="center"/>
    </xf>
    <xf numFmtId="2" fontId="0" fillId="24" borderId="32" xfId="0" applyNumberFormat="1" applyFont="1" applyFill="1" applyBorder="1" applyAlignment="1">
      <alignment vertical="center"/>
    </xf>
    <xf numFmtId="2" fontId="0" fillId="24" borderId="35" xfId="0" applyNumberFormat="1" applyFont="1" applyFill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0" fillId="25" borderId="12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 vertical="center"/>
    </xf>
    <xf numFmtId="177" fontId="0" fillId="24" borderId="12" xfId="0" applyNumberFormat="1" applyFont="1" applyFill="1" applyBorder="1" applyAlignment="1">
      <alignment vertical="center"/>
    </xf>
    <xf numFmtId="177" fontId="0" fillId="24" borderId="27" xfId="0" applyNumberFormat="1" applyFont="1" applyFill="1" applyBorder="1" applyAlignment="1">
      <alignment vertical="center"/>
    </xf>
    <xf numFmtId="0" fontId="6" fillId="25" borderId="0" xfId="0" applyNumberFormat="1" applyFont="1" applyFill="1" applyAlignment="1">
      <alignment horizontal="center" vertical="center"/>
    </xf>
    <xf numFmtId="0" fontId="0" fillId="24" borderId="12" xfId="0" applyNumberFormat="1" applyFill="1" applyBorder="1" applyAlignment="1">
      <alignment vertical="center"/>
    </xf>
    <xf numFmtId="0" fontId="0" fillId="0" borderId="28" xfId="0" applyNumberFormat="1" applyBorder="1" applyAlignment="1">
      <alignment horizontal="right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0" y="3343275"/>
          <a:ext cx="2009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12</xdr:row>
      <xdr:rowOff>57150</xdr:rowOff>
    </xdr:from>
    <xdr:to>
      <xdr:col>3</xdr:col>
      <xdr:colOff>323850</xdr:colOff>
      <xdr:row>15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2324100" y="26003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12</xdr:row>
      <xdr:rowOff>57150</xdr:rowOff>
    </xdr:from>
    <xdr:to>
      <xdr:col>5</xdr:col>
      <xdr:colOff>342900</xdr:colOff>
      <xdr:row>15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3676650" y="26003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12</xdr:row>
      <xdr:rowOff>0</xdr:rowOff>
    </xdr:from>
    <xdr:to>
      <xdr:col>4</xdr:col>
      <xdr:colOff>314325</xdr:colOff>
      <xdr:row>20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2981325" y="25431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0</xdr:rowOff>
    </xdr:from>
    <xdr:to>
      <xdr:col>3</xdr:col>
      <xdr:colOff>323850</xdr:colOff>
      <xdr:row>18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2324100" y="3343275"/>
          <a:ext cx="0" cy="571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16</xdr:row>
      <xdr:rowOff>0</xdr:rowOff>
    </xdr:from>
    <xdr:to>
      <xdr:col>5</xdr:col>
      <xdr:colOff>352425</xdr:colOff>
      <xdr:row>18</xdr:row>
      <xdr:rowOff>171450</xdr:rowOff>
    </xdr:to>
    <xdr:sp>
      <xdr:nvSpPr>
        <xdr:cNvPr id="6" name="Line 6"/>
        <xdr:cNvSpPr>
          <a:spLocks/>
        </xdr:cNvSpPr>
      </xdr:nvSpPr>
      <xdr:spPr>
        <a:xfrm flipV="1">
          <a:off x="3686175" y="3343275"/>
          <a:ext cx="0" cy="571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142875</xdr:rowOff>
    </xdr:from>
    <xdr:to>
      <xdr:col>4</xdr:col>
      <xdr:colOff>0</xdr:colOff>
      <xdr:row>15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667000" y="2686050"/>
          <a:ext cx="0" cy="628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19050</xdr:rowOff>
    </xdr:from>
    <xdr:to>
      <xdr:col>5</xdr:col>
      <xdr:colOff>390525</xdr:colOff>
      <xdr:row>13</xdr:row>
      <xdr:rowOff>19050</xdr:rowOff>
    </xdr:to>
    <xdr:sp>
      <xdr:nvSpPr>
        <xdr:cNvPr id="8" name="Line 8"/>
        <xdr:cNvSpPr>
          <a:spLocks/>
        </xdr:cNvSpPr>
      </xdr:nvSpPr>
      <xdr:spPr>
        <a:xfrm>
          <a:off x="2247900" y="27622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19</xdr:row>
      <xdr:rowOff>66675</xdr:rowOff>
    </xdr:from>
    <xdr:to>
      <xdr:col>3</xdr:col>
      <xdr:colOff>323850</xdr:colOff>
      <xdr:row>23</xdr:row>
      <xdr:rowOff>57150</xdr:rowOff>
    </xdr:to>
    <xdr:sp>
      <xdr:nvSpPr>
        <xdr:cNvPr id="9" name="Line 9"/>
        <xdr:cNvSpPr>
          <a:spLocks/>
        </xdr:cNvSpPr>
      </xdr:nvSpPr>
      <xdr:spPr>
        <a:xfrm>
          <a:off x="2324100" y="40100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19</xdr:row>
      <xdr:rowOff>66675</xdr:rowOff>
    </xdr:from>
    <xdr:to>
      <xdr:col>5</xdr:col>
      <xdr:colOff>352425</xdr:colOff>
      <xdr:row>23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686175" y="40100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22</xdr:row>
      <xdr:rowOff>190500</xdr:rowOff>
    </xdr:from>
    <xdr:to>
      <xdr:col>5</xdr:col>
      <xdr:colOff>409575</xdr:colOff>
      <xdr:row>22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2266950" y="47339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95250</xdr:rowOff>
    </xdr:from>
    <xdr:to>
      <xdr:col>3</xdr:col>
      <xdr:colOff>0</xdr:colOff>
      <xdr:row>24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2000250" y="42386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95250</xdr:rowOff>
    </xdr:from>
    <xdr:to>
      <xdr:col>6</xdr:col>
      <xdr:colOff>0</xdr:colOff>
      <xdr:row>24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4000500" y="42386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23</xdr:row>
      <xdr:rowOff>190500</xdr:rowOff>
    </xdr:from>
    <xdr:to>
      <xdr:col>6</xdr:col>
      <xdr:colOff>47625</xdr:colOff>
      <xdr:row>23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1943100" y="4933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142875</xdr:rowOff>
    </xdr:from>
    <xdr:to>
      <xdr:col>9</xdr:col>
      <xdr:colOff>85725</xdr:colOff>
      <xdr:row>31</xdr:row>
      <xdr:rowOff>76200</xdr:rowOff>
    </xdr:to>
    <xdr:sp>
      <xdr:nvSpPr>
        <xdr:cNvPr id="15" name="Rectangle 15"/>
        <xdr:cNvSpPr>
          <a:spLocks/>
        </xdr:cNvSpPr>
      </xdr:nvSpPr>
      <xdr:spPr>
        <a:xfrm>
          <a:off x="2514600" y="6086475"/>
          <a:ext cx="35718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33</xdr:row>
      <xdr:rowOff>133350</xdr:rowOff>
    </xdr:from>
    <xdr:to>
      <xdr:col>9</xdr:col>
      <xdr:colOff>85725</xdr:colOff>
      <xdr:row>35</xdr:row>
      <xdr:rowOff>66675</xdr:rowOff>
    </xdr:to>
    <xdr:sp>
      <xdr:nvSpPr>
        <xdr:cNvPr id="16" name="Rectangle 16"/>
        <xdr:cNvSpPr>
          <a:spLocks/>
        </xdr:cNvSpPr>
      </xdr:nvSpPr>
      <xdr:spPr>
        <a:xfrm>
          <a:off x="2514600" y="6877050"/>
          <a:ext cx="35718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6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62225" y="2152650"/>
          <a:ext cx="142875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11</xdr:row>
      <xdr:rowOff>85725</xdr:rowOff>
    </xdr:from>
    <xdr:to>
      <xdr:col>5</xdr:col>
      <xdr:colOff>190500</xdr:colOff>
      <xdr:row>12</xdr:row>
      <xdr:rowOff>104775</xdr:rowOff>
    </xdr:to>
    <xdr:sp>
      <xdr:nvSpPr>
        <xdr:cNvPr id="2" name="Rectangle 2" descr="25%"/>
        <xdr:cNvSpPr>
          <a:spLocks/>
        </xdr:cNvSpPr>
      </xdr:nvSpPr>
      <xdr:spPr>
        <a:xfrm>
          <a:off x="3105150" y="2428875"/>
          <a:ext cx="304800" cy="21907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142875</xdr:rowOff>
    </xdr:from>
    <xdr:to>
      <xdr:col>4</xdr:col>
      <xdr:colOff>266700</xdr:colOff>
      <xdr:row>13</xdr:row>
      <xdr:rowOff>104775</xdr:rowOff>
    </xdr:to>
    <xdr:sp>
      <xdr:nvSpPr>
        <xdr:cNvPr id="3" name="Oval 3" descr="25%"/>
        <xdr:cNvSpPr>
          <a:spLocks/>
        </xdr:cNvSpPr>
      </xdr:nvSpPr>
      <xdr:spPr>
        <a:xfrm>
          <a:off x="2667000" y="2686050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104775</xdr:rowOff>
    </xdr:from>
    <xdr:to>
      <xdr:col>4</xdr:col>
      <xdr:colOff>352425</xdr:colOff>
      <xdr:row>11</xdr:row>
      <xdr:rowOff>66675</xdr:rowOff>
    </xdr:to>
    <xdr:sp>
      <xdr:nvSpPr>
        <xdr:cNvPr id="4" name="Oval 4" descr="25%"/>
        <xdr:cNvSpPr>
          <a:spLocks/>
        </xdr:cNvSpPr>
      </xdr:nvSpPr>
      <xdr:spPr>
        <a:xfrm>
          <a:off x="2752725" y="2247900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10</xdr:row>
      <xdr:rowOff>104775</xdr:rowOff>
    </xdr:from>
    <xdr:to>
      <xdr:col>5</xdr:col>
      <xdr:colOff>504825</xdr:colOff>
      <xdr:row>11</xdr:row>
      <xdr:rowOff>66675</xdr:rowOff>
    </xdr:to>
    <xdr:sp>
      <xdr:nvSpPr>
        <xdr:cNvPr id="5" name="Oval 5" descr="25%"/>
        <xdr:cNvSpPr>
          <a:spLocks/>
        </xdr:cNvSpPr>
      </xdr:nvSpPr>
      <xdr:spPr>
        <a:xfrm>
          <a:off x="3562350" y="2247900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12</xdr:row>
      <xdr:rowOff>152400</xdr:rowOff>
    </xdr:from>
    <xdr:to>
      <xdr:col>5</xdr:col>
      <xdr:colOff>619125</xdr:colOff>
      <xdr:row>13</xdr:row>
      <xdr:rowOff>114300</xdr:rowOff>
    </xdr:to>
    <xdr:sp>
      <xdr:nvSpPr>
        <xdr:cNvPr id="6" name="Oval 6" descr="25%"/>
        <xdr:cNvSpPr>
          <a:spLocks/>
        </xdr:cNvSpPr>
      </xdr:nvSpPr>
      <xdr:spPr>
        <a:xfrm>
          <a:off x="3676650" y="2695575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9</xdr:row>
      <xdr:rowOff>95250</xdr:rowOff>
    </xdr:from>
    <xdr:to>
      <xdr:col>4</xdr:col>
      <xdr:colOff>542925</xdr:colOff>
      <xdr:row>16</xdr:row>
      <xdr:rowOff>190500</xdr:rowOff>
    </xdr:to>
    <xdr:sp>
      <xdr:nvSpPr>
        <xdr:cNvPr id="7" name="Line 7"/>
        <xdr:cNvSpPr>
          <a:spLocks/>
        </xdr:cNvSpPr>
      </xdr:nvSpPr>
      <xdr:spPr>
        <a:xfrm>
          <a:off x="3105150" y="203835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9</xdr:row>
      <xdr:rowOff>95250</xdr:rowOff>
    </xdr:from>
    <xdr:to>
      <xdr:col>5</xdr:col>
      <xdr:colOff>190500</xdr:colOff>
      <xdr:row>16</xdr:row>
      <xdr:rowOff>190500</xdr:rowOff>
    </xdr:to>
    <xdr:sp>
      <xdr:nvSpPr>
        <xdr:cNvPr id="8" name="Line 8"/>
        <xdr:cNvSpPr>
          <a:spLocks/>
        </xdr:cNvSpPr>
      </xdr:nvSpPr>
      <xdr:spPr>
        <a:xfrm>
          <a:off x="3409950" y="203835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76200</xdr:rowOff>
    </xdr:from>
    <xdr:to>
      <xdr:col>4</xdr:col>
      <xdr:colOff>180975</xdr:colOff>
      <xdr:row>15</xdr:row>
      <xdr:rowOff>28575</xdr:rowOff>
    </xdr:to>
    <xdr:sp>
      <xdr:nvSpPr>
        <xdr:cNvPr id="9" name="Line 9"/>
        <xdr:cNvSpPr>
          <a:spLocks/>
        </xdr:cNvSpPr>
      </xdr:nvSpPr>
      <xdr:spPr>
        <a:xfrm>
          <a:off x="2743200" y="26193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15</xdr:row>
      <xdr:rowOff>0</xdr:rowOff>
    </xdr:from>
    <xdr:to>
      <xdr:col>4</xdr:col>
      <xdr:colOff>561975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705100" y="3143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76200</xdr:rowOff>
    </xdr:from>
    <xdr:to>
      <xdr:col>5</xdr:col>
      <xdr:colOff>533400</xdr:colOff>
      <xdr:row>15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3752850" y="26193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15</xdr:row>
      <xdr:rowOff>9525</xdr:rowOff>
    </xdr:from>
    <xdr:to>
      <xdr:col>5</xdr:col>
      <xdr:colOff>571500</xdr:colOff>
      <xdr:row>15</xdr:row>
      <xdr:rowOff>9525</xdr:rowOff>
    </xdr:to>
    <xdr:sp>
      <xdr:nvSpPr>
        <xdr:cNvPr id="12" name="Line 12"/>
        <xdr:cNvSpPr>
          <a:spLocks/>
        </xdr:cNvSpPr>
      </xdr:nvSpPr>
      <xdr:spPr>
        <a:xfrm>
          <a:off x="3362325" y="3152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9</xdr:row>
      <xdr:rowOff>95250</xdr:rowOff>
    </xdr:from>
    <xdr:to>
      <xdr:col>4</xdr:col>
      <xdr:colOff>276225</xdr:colOff>
      <xdr:row>11</xdr:row>
      <xdr:rowOff>133350</xdr:rowOff>
    </xdr:to>
    <xdr:sp>
      <xdr:nvSpPr>
        <xdr:cNvPr id="13" name="Line 13"/>
        <xdr:cNvSpPr>
          <a:spLocks/>
        </xdr:cNvSpPr>
      </xdr:nvSpPr>
      <xdr:spPr>
        <a:xfrm flipV="1">
          <a:off x="2838450" y="2038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10</xdr:row>
      <xdr:rowOff>47625</xdr:rowOff>
    </xdr:from>
    <xdr:to>
      <xdr:col>4</xdr:col>
      <xdr:colOff>571500</xdr:colOff>
      <xdr:row>10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2819400" y="2190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9</xdr:row>
      <xdr:rowOff>95250</xdr:rowOff>
    </xdr:from>
    <xdr:to>
      <xdr:col>5</xdr:col>
      <xdr:colOff>419100</xdr:colOff>
      <xdr:row>11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638550" y="2038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47625</xdr:rowOff>
    </xdr:from>
    <xdr:to>
      <xdr:col>5</xdr:col>
      <xdr:colOff>457200</xdr:colOff>
      <xdr:row>10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3362325" y="2190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11</xdr:row>
      <xdr:rowOff>85725</xdr:rowOff>
    </xdr:from>
    <xdr:to>
      <xdr:col>7</xdr:col>
      <xdr:colOff>28575</xdr:colOff>
      <xdr:row>11</xdr:row>
      <xdr:rowOff>85725</xdr:rowOff>
    </xdr:to>
    <xdr:sp>
      <xdr:nvSpPr>
        <xdr:cNvPr id="17" name="Line 18"/>
        <xdr:cNvSpPr>
          <a:spLocks/>
        </xdr:cNvSpPr>
      </xdr:nvSpPr>
      <xdr:spPr>
        <a:xfrm>
          <a:off x="2228850" y="24288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12</xdr:row>
      <xdr:rowOff>104775</xdr:rowOff>
    </xdr:from>
    <xdr:to>
      <xdr:col>7</xdr:col>
      <xdr:colOff>28575</xdr:colOff>
      <xdr:row>12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2228850" y="26479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10</xdr:row>
      <xdr:rowOff>190500</xdr:rowOff>
    </xdr:from>
    <xdr:to>
      <xdr:col>4</xdr:col>
      <xdr:colOff>400050</xdr:colOff>
      <xdr:row>10</xdr:row>
      <xdr:rowOff>190500</xdr:rowOff>
    </xdr:to>
    <xdr:sp>
      <xdr:nvSpPr>
        <xdr:cNvPr id="19" name="Line 20"/>
        <xdr:cNvSpPr>
          <a:spLocks/>
        </xdr:cNvSpPr>
      </xdr:nvSpPr>
      <xdr:spPr>
        <a:xfrm flipH="1">
          <a:off x="2219325" y="2333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13</xdr:row>
      <xdr:rowOff>19050</xdr:rowOff>
    </xdr:from>
    <xdr:to>
      <xdr:col>4</xdr:col>
      <xdr:colOff>304800</xdr:colOff>
      <xdr:row>13</xdr:row>
      <xdr:rowOff>19050</xdr:rowOff>
    </xdr:to>
    <xdr:sp>
      <xdr:nvSpPr>
        <xdr:cNvPr id="20" name="Line 21"/>
        <xdr:cNvSpPr>
          <a:spLocks/>
        </xdr:cNvSpPr>
      </xdr:nvSpPr>
      <xdr:spPr>
        <a:xfrm flipH="1">
          <a:off x="2228850" y="2762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13</xdr:row>
      <xdr:rowOff>38100</xdr:rowOff>
    </xdr:from>
    <xdr:to>
      <xdr:col>7</xdr:col>
      <xdr:colOff>9525</xdr:colOff>
      <xdr:row>13</xdr:row>
      <xdr:rowOff>38100</xdr:rowOff>
    </xdr:to>
    <xdr:sp>
      <xdr:nvSpPr>
        <xdr:cNvPr id="21" name="Line 22"/>
        <xdr:cNvSpPr>
          <a:spLocks/>
        </xdr:cNvSpPr>
      </xdr:nvSpPr>
      <xdr:spPr>
        <a:xfrm flipH="1">
          <a:off x="3629025" y="27813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10</xdr:row>
      <xdr:rowOff>180975</xdr:rowOff>
    </xdr:from>
    <xdr:to>
      <xdr:col>7</xdr:col>
      <xdr:colOff>19050</xdr:colOff>
      <xdr:row>10</xdr:row>
      <xdr:rowOff>180975</xdr:rowOff>
    </xdr:to>
    <xdr:sp>
      <xdr:nvSpPr>
        <xdr:cNvPr id="22" name="Line 23"/>
        <xdr:cNvSpPr>
          <a:spLocks/>
        </xdr:cNvSpPr>
      </xdr:nvSpPr>
      <xdr:spPr>
        <a:xfrm>
          <a:off x="3533775" y="23241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171450</xdr:rowOff>
    </xdr:from>
    <xdr:to>
      <xdr:col>3</xdr:col>
      <xdr:colOff>457200</xdr:colOff>
      <xdr:row>11</xdr:row>
      <xdr:rowOff>104775</xdr:rowOff>
    </xdr:to>
    <xdr:sp>
      <xdr:nvSpPr>
        <xdr:cNvPr id="23" name="Line 24"/>
        <xdr:cNvSpPr>
          <a:spLocks/>
        </xdr:cNvSpPr>
      </xdr:nvSpPr>
      <xdr:spPr>
        <a:xfrm>
          <a:off x="2266950" y="23145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12</xdr:row>
      <xdr:rowOff>85725</xdr:rowOff>
    </xdr:from>
    <xdr:to>
      <xdr:col>3</xdr:col>
      <xdr:colOff>457200</xdr:colOff>
      <xdr:row>13</xdr:row>
      <xdr:rowOff>47625</xdr:rowOff>
    </xdr:to>
    <xdr:sp>
      <xdr:nvSpPr>
        <xdr:cNvPr id="24" name="Line 25"/>
        <xdr:cNvSpPr>
          <a:spLocks/>
        </xdr:cNvSpPr>
      </xdr:nvSpPr>
      <xdr:spPr>
        <a:xfrm>
          <a:off x="2266950" y="2628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10</xdr:row>
      <xdr:rowOff>161925</xdr:rowOff>
    </xdr:from>
    <xdr:to>
      <xdr:col>6</xdr:col>
      <xdr:colOff>628650</xdr:colOff>
      <xdr:row>11</xdr:row>
      <xdr:rowOff>104775</xdr:rowOff>
    </xdr:to>
    <xdr:sp>
      <xdr:nvSpPr>
        <xdr:cNvPr id="25" name="Line 26"/>
        <xdr:cNvSpPr>
          <a:spLocks/>
        </xdr:cNvSpPr>
      </xdr:nvSpPr>
      <xdr:spPr>
        <a:xfrm>
          <a:off x="4619625" y="2305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12</xdr:row>
      <xdr:rowOff>66675</xdr:rowOff>
    </xdr:from>
    <xdr:to>
      <xdr:col>6</xdr:col>
      <xdr:colOff>628650</xdr:colOff>
      <xdr:row>13</xdr:row>
      <xdr:rowOff>66675</xdr:rowOff>
    </xdr:to>
    <xdr:sp>
      <xdr:nvSpPr>
        <xdr:cNvPr id="26" name="Line 27"/>
        <xdr:cNvSpPr>
          <a:spLocks/>
        </xdr:cNvSpPr>
      </xdr:nvSpPr>
      <xdr:spPr>
        <a:xfrm>
          <a:off x="4619625" y="2609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9</xdr:row>
      <xdr:rowOff>180975</xdr:rowOff>
    </xdr:from>
    <xdr:to>
      <xdr:col>6</xdr:col>
      <xdr:colOff>123825</xdr:colOff>
      <xdr:row>10</xdr:row>
      <xdr:rowOff>161925</xdr:rowOff>
    </xdr:to>
    <xdr:sp>
      <xdr:nvSpPr>
        <xdr:cNvPr id="27" name="Line 28"/>
        <xdr:cNvSpPr>
          <a:spLocks/>
        </xdr:cNvSpPr>
      </xdr:nvSpPr>
      <xdr:spPr>
        <a:xfrm flipV="1">
          <a:off x="3676650" y="21240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13</xdr:row>
      <xdr:rowOff>66675</xdr:rowOff>
    </xdr:from>
    <xdr:to>
      <xdr:col>6</xdr:col>
      <xdr:colOff>161925</xdr:colOff>
      <xdr:row>13</xdr:row>
      <xdr:rowOff>161925</xdr:rowOff>
    </xdr:to>
    <xdr:sp>
      <xdr:nvSpPr>
        <xdr:cNvPr id="28" name="Line 29"/>
        <xdr:cNvSpPr>
          <a:spLocks/>
        </xdr:cNvSpPr>
      </xdr:nvSpPr>
      <xdr:spPr>
        <a:xfrm>
          <a:off x="3781425" y="2809875"/>
          <a:ext cx="3714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13</xdr:row>
      <xdr:rowOff>38100</xdr:rowOff>
    </xdr:from>
    <xdr:to>
      <xdr:col>4</xdr:col>
      <xdr:colOff>161925</xdr:colOff>
      <xdr:row>13</xdr:row>
      <xdr:rowOff>133350</xdr:rowOff>
    </xdr:to>
    <xdr:sp>
      <xdr:nvSpPr>
        <xdr:cNvPr id="29" name="Line 30"/>
        <xdr:cNvSpPr>
          <a:spLocks/>
        </xdr:cNvSpPr>
      </xdr:nvSpPr>
      <xdr:spPr>
        <a:xfrm flipH="1">
          <a:off x="2371725" y="2781300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180975</xdr:rowOff>
    </xdr:from>
    <xdr:to>
      <xdr:col>4</xdr:col>
      <xdr:colOff>228600</xdr:colOff>
      <xdr:row>10</xdr:row>
      <xdr:rowOff>161925</xdr:rowOff>
    </xdr:to>
    <xdr:sp>
      <xdr:nvSpPr>
        <xdr:cNvPr id="30" name="Line 31"/>
        <xdr:cNvSpPr>
          <a:spLocks/>
        </xdr:cNvSpPr>
      </xdr:nvSpPr>
      <xdr:spPr>
        <a:xfrm flipH="1" flipV="1">
          <a:off x="2409825" y="21240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11</xdr:row>
      <xdr:rowOff>85725</xdr:rowOff>
    </xdr:from>
    <xdr:to>
      <xdr:col>6</xdr:col>
      <xdr:colOff>571500</xdr:colOff>
      <xdr:row>11</xdr:row>
      <xdr:rowOff>180975</xdr:rowOff>
    </xdr:to>
    <xdr:sp>
      <xdr:nvSpPr>
        <xdr:cNvPr id="31" name="AutoShape 32"/>
        <xdr:cNvSpPr>
          <a:spLocks/>
        </xdr:cNvSpPr>
      </xdr:nvSpPr>
      <xdr:spPr>
        <a:xfrm>
          <a:off x="4467225" y="2428875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12</xdr:row>
      <xdr:rowOff>0</xdr:rowOff>
    </xdr:from>
    <xdr:to>
      <xdr:col>3</xdr:col>
      <xdr:colOff>619125</xdr:colOff>
      <xdr:row>12</xdr:row>
      <xdr:rowOff>95250</xdr:rowOff>
    </xdr:to>
    <xdr:sp>
      <xdr:nvSpPr>
        <xdr:cNvPr id="32" name="AutoShape 33"/>
        <xdr:cNvSpPr>
          <a:spLocks/>
        </xdr:cNvSpPr>
      </xdr:nvSpPr>
      <xdr:spPr>
        <a:xfrm rot="10800000">
          <a:off x="2333625" y="2543175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161925</xdr:rowOff>
    </xdr:from>
    <xdr:to>
      <xdr:col>4</xdr:col>
      <xdr:colOff>0</xdr:colOff>
      <xdr:row>10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2562225" y="1905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161925</xdr:rowOff>
    </xdr:from>
    <xdr:to>
      <xdr:col>6</xdr:col>
      <xdr:colOff>0</xdr:colOff>
      <xdr:row>10</xdr:row>
      <xdr:rowOff>0</xdr:rowOff>
    </xdr:to>
    <xdr:sp>
      <xdr:nvSpPr>
        <xdr:cNvPr id="34" name="Line 35"/>
        <xdr:cNvSpPr>
          <a:spLocks/>
        </xdr:cNvSpPr>
      </xdr:nvSpPr>
      <xdr:spPr>
        <a:xfrm flipV="1">
          <a:off x="3990975" y="1905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9</xdr:row>
      <xdr:rowOff>0</xdr:rowOff>
    </xdr:from>
    <xdr:to>
      <xdr:col>6</xdr:col>
      <xdr:colOff>28575</xdr:colOff>
      <xdr:row>9</xdr:row>
      <xdr:rowOff>0</xdr:rowOff>
    </xdr:to>
    <xdr:sp>
      <xdr:nvSpPr>
        <xdr:cNvPr id="35" name="Line 36"/>
        <xdr:cNvSpPr>
          <a:spLocks/>
        </xdr:cNvSpPr>
      </xdr:nvSpPr>
      <xdr:spPr>
        <a:xfrm>
          <a:off x="2543175" y="19431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6" name="Line 37"/>
        <xdr:cNvSpPr>
          <a:spLocks/>
        </xdr:cNvSpPr>
      </xdr:nvSpPr>
      <xdr:spPr>
        <a:xfrm flipH="1">
          <a:off x="1085850" y="2143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14</xdr:row>
      <xdr:rowOff>0</xdr:rowOff>
    </xdr:from>
    <xdr:to>
      <xdr:col>3</xdr:col>
      <xdr:colOff>9525</xdr:colOff>
      <xdr:row>14</xdr:row>
      <xdr:rowOff>0</xdr:rowOff>
    </xdr:to>
    <xdr:sp>
      <xdr:nvSpPr>
        <xdr:cNvPr id="37" name="Line 38"/>
        <xdr:cNvSpPr>
          <a:spLocks/>
        </xdr:cNvSpPr>
      </xdr:nvSpPr>
      <xdr:spPr>
        <a:xfrm flipH="1">
          <a:off x="1085850" y="29432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0</xdr:colOff>
      <xdr:row>14</xdr:row>
      <xdr:rowOff>28575</xdr:rowOff>
    </xdr:to>
    <xdr:sp>
      <xdr:nvSpPr>
        <xdr:cNvPr id="38" name="Line 39"/>
        <xdr:cNvSpPr>
          <a:spLocks/>
        </xdr:cNvSpPr>
      </xdr:nvSpPr>
      <xdr:spPr>
        <a:xfrm>
          <a:off x="1114425" y="21145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14</xdr:row>
      <xdr:rowOff>123825</xdr:rowOff>
    </xdr:from>
    <xdr:to>
      <xdr:col>1</xdr:col>
      <xdr:colOff>266700</xdr:colOff>
      <xdr:row>16</xdr:row>
      <xdr:rowOff>28575</xdr:rowOff>
    </xdr:to>
    <xdr:sp>
      <xdr:nvSpPr>
        <xdr:cNvPr id="39" name="Line 40"/>
        <xdr:cNvSpPr>
          <a:spLocks/>
        </xdr:cNvSpPr>
      </xdr:nvSpPr>
      <xdr:spPr>
        <a:xfrm flipV="1">
          <a:off x="704850" y="3067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16</xdr:row>
      <xdr:rowOff>28575</xdr:rowOff>
    </xdr:from>
    <xdr:to>
      <xdr:col>1</xdr:col>
      <xdr:colOff>542925</xdr:colOff>
      <xdr:row>16</xdr:row>
      <xdr:rowOff>28575</xdr:rowOff>
    </xdr:to>
    <xdr:sp>
      <xdr:nvSpPr>
        <xdr:cNvPr id="40" name="Line 41"/>
        <xdr:cNvSpPr>
          <a:spLocks/>
        </xdr:cNvSpPr>
      </xdr:nvSpPr>
      <xdr:spPr>
        <a:xfrm>
          <a:off x="704850" y="3371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10</xdr:row>
      <xdr:rowOff>19050</xdr:rowOff>
    </xdr:from>
    <xdr:to>
      <xdr:col>11</xdr:col>
      <xdr:colOff>228600</xdr:colOff>
      <xdr:row>13</xdr:row>
      <xdr:rowOff>38100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5800725" y="2162175"/>
          <a:ext cx="1876425" cy="619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基礎符号は図面と照合させる事とします。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F4A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の時は「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」と入力する</a:t>
          </a:r>
        </a:p>
      </xdr:txBody>
    </xdr:sp>
    <xdr:clientData/>
  </xdr:twoCellAnchor>
  <xdr:twoCellAnchor>
    <xdr:from>
      <xdr:col>7</xdr:col>
      <xdr:colOff>581025</xdr:colOff>
      <xdr:row>16</xdr:row>
      <xdr:rowOff>66675</xdr:rowOff>
    </xdr:from>
    <xdr:to>
      <xdr:col>10</xdr:col>
      <xdr:colOff>276225</xdr:colOff>
      <xdr:row>17</xdr:row>
      <xdr:rowOff>104775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5229225" y="3409950"/>
          <a:ext cx="1828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基礎の計算故「固定値」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</a:p>
      </xdr:txBody>
    </xdr:sp>
    <xdr:clientData/>
  </xdr:twoCellAnchor>
  <xdr:twoCellAnchor>
    <xdr:from>
      <xdr:col>4</xdr:col>
      <xdr:colOff>533400</xdr:colOff>
      <xdr:row>12</xdr:row>
      <xdr:rowOff>133350</xdr:rowOff>
    </xdr:from>
    <xdr:to>
      <xdr:col>8</xdr:col>
      <xdr:colOff>428625</xdr:colOff>
      <xdr:row>18</xdr:row>
      <xdr:rowOff>133350</xdr:rowOff>
    </xdr:to>
    <xdr:sp>
      <xdr:nvSpPr>
        <xdr:cNvPr id="43" name="Line 44"/>
        <xdr:cNvSpPr>
          <a:spLocks/>
        </xdr:cNvSpPr>
      </xdr:nvSpPr>
      <xdr:spPr>
        <a:xfrm flipV="1">
          <a:off x="3095625" y="2676525"/>
          <a:ext cx="26384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17</xdr:row>
      <xdr:rowOff>47625</xdr:rowOff>
    </xdr:from>
    <xdr:to>
      <xdr:col>7</xdr:col>
      <xdr:colOff>514350</xdr:colOff>
      <xdr:row>18</xdr:row>
      <xdr:rowOff>133350</xdr:rowOff>
    </xdr:to>
    <xdr:sp>
      <xdr:nvSpPr>
        <xdr:cNvPr id="44" name="Line 45"/>
        <xdr:cNvSpPr>
          <a:spLocks/>
        </xdr:cNvSpPr>
      </xdr:nvSpPr>
      <xdr:spPr>
        <a:xfrm flipV="1">
          <a:off x="4543425" y="3590925"/>
          <a:ext cx="6191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57150</xdr:rowOff>
    </xdr:to>
    <xdr:sp>
      <xdr:nvSpPr>
        <xdr:cNvPr id="45" name="Oval 46"/>
        <xdr:cNvSpPr>
          <a:spLocks/>
        </xdr:cNvSpPr>
      </xdr:nvSpPr>
      <xdr:spPr>
        <a:xfrm>
          <a:off x="5572125" y="3895725"/>
          <a:ext cx="48577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29</xdr:row>
      <xdr:rowOff>152400</xdr:rowOff>
    </xdr:from>
    <xdr:to>
      <xdr:col>10</xdr:col>
      <xdr:colOff>85725</xdr:colOff>
      <xdr:row>31</xdr:row>
      <xdr:rowOff>57150</xdr:rowOff>
    </xdr:to>
    <xdr:sp>
      <xdr:nvSpPr>
        <xdr:cNvPr id="46" name="Oval 47"/>
        <xdr:cNvSpPr>
          <a:spLocks/>
        </xdr:cNvSpPr>
      </xdr:nvSpPr>
      <xdr:spPr>
        <a:xfrm>
          <a:off x="6381750" y="6096000"/>
          <a:ext cx="48577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33</xdr:row>
      <xdr:rowOff>152400</xdr:rowOff>
    </xdr:from>
    <xdr:to>
      <xdr:col>9</xdr:col>
      <xdr:colOff>76200</xdr:colOff>
      <xdr:row>35</xdr:row>
      <xdr:rowOff>57150</xdr:rowOff>
    </xdr:to>
    <xdr:sp>
      <xdr:nvSpPr>
        <xdr:cNvPr id="47" name="Oval 48"/>
        <xdr:cNvSpPr>
          <a:spLocks/>
        </xdr:cNvSpPr>
      </xdr:nvSpPr>
      <xdr:spPr>
        <a:xfrm>
          <a:off x="5581650" y="6896100"/>
          <a:ext cx="48577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31</xdr:row>
      <xdr:rowOff>142875</xdr:rowOff>
    </xdr:from>
    <xdr:to>
      <xdr:col>1</xdr:col>
      <xdr:colOff>628650</xdr:colOff>
      <xdr:row>33</xdr:row>
      <xdr:rowOff>76200</xdr:rowOff>
    </xdr:to>
    <xdr:sp>
      <xdr:nvSpPr>
        <xdr:cNvPr id="48" name="Oval 49"/>
        <xdr:cNvSpPr>
          <a:spLocks/>
        </xdr:cNvSpPr>
      </xdr:nvSpPr>
      <xdr:spPr>
        <a:xfrm>
          <a:off x="428625" y="6486525"/>
          <a:ext cx="6381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44</xdr:row>
      <xdr:rowOff>152400</xdr:rowOff>
    </xdr:from>
    <xdr:to>
      <xdr:col>10</xdr:col>
      <xdr:colOff>114300</xdr:colOff>
      <xdr:row>46</xdr:row>
      <xdr:rowOff>57150</xdr:rowOff>
    </xdr:to>
    <xdr:sp>
      <xdr:nvSpPr>
        <xdr:cNvPr id="49" name="Oval 50"/>
        <xdr:cNvSpPr>
          <a:spLocks/>
        </xdr:cNvSpPr>
      </xdr:nvSpPr>
      <xdr:spPr>
        <a:xfrm>
          <a:off x="6410325" y="9096375"/>
          <a:ext cx="48577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19050</xdr:rowOff>
    </xdr:from>
    <xdr:to>
      <xdr:col>2</xdr:col>
      <xdr:colOff>552450</xdr:colOff>
      <xdr:row>53</xdr:row>
      <xdr:rowOff>19050</xdr:rowOff>
    </xdr:to>
    <xdr:sp>
      <xdr:nvSpPr>
        <xdr:cNvPr id="50" name="Oval 51"/>
        <xdr:cNvSpPr>
          <a:spLocks/>
        </xdr:cNvSpPr>
      </xdr:nvSpPr>
      <xdr:spPr>
        <a:xfrm>
          <a:off x="1238250" y="10563225"/>
          <a:ext cx="42862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0</xdr:rowOff>
    </xdr:from>
    <xdr:to>
      <xdr:col>1</xdr:col>
      <xdr:colOff>581025</xdr:colOff>
      <xdr:row>23</xdr:row>
      <xdr:rowOff>0</xdr:rowOff>
    </xdr:to>
    <xdr:sp>
      <xdr:nvSpPr>
        <xdr:cNvPr id="51" name="Line 52"/>
        <xdr:cNvSpPr>
          <a:spLocks/>
        </xdr:cNvSpPr>
      </xdr:nvSpPr>
      <xdr:spPr>
        <a:xfrm>
          <a:off x="552450" y="4743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123825</xdr:rowOff>
    </xdr:from>
    <xdr:to>
      <xdr:col>1</xdr:col>
      <xdr:colOff>323850</xdr:colOff>
      <xdr:row>41</xdr:row>
      <xdr:rowOff>9525</xdr:rowOff>
    </xdr:to>
    <xdr:sp>
      <xdr:nvSpPr>
        <xdr:cNvPr id="52" name="Line 53"/>
        <xdr:cNvSpPr>
          <a:spLocks/>
        </xdr:cNvSpPr>
      </xdr:nvSpPr>
      <xdr:spPr>
        <a:xfrm flipV="1">
          <a:off x="762000" y="7867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0</xdr:colOff>
      <xdr:row>28</xdr:row>
      <xdr:rowOff>190500</xdr:rowOff>
    </xdr:to>
    <xdr:sp>
      <xdr:nvSpPr>
        <xdr:cNvPr id="53" name="Line 54"/>
        <xdr:cNvSpPr>
          <a:spLocks/>
        </xdr:cNvSpPr>
      </xdr:nvSpPr>
      <xdr:spPr>
        <a:xfrm flipV="1">
          <a:off x="2562225" y="5543550"/>
          <a:ext cx="14287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40</xdr:row>
      <xdr:rowOff>76200</xdr:rowOff>
    </xdr:from>
    <xdr:to>
      <xdr:col>3</xdr:col>
      <xdr:colOff>333375</xdr:colOff>
      <xdr:row>42</xdr:row>
      <xdr:rowOff>57150</xdr:rowOff>
    </xdr:to>
    <xdr:sp>
      <xdr:nvSpPr>
        <xdr:cNvPr id="54" name="AutoShape 55"/>
        <xdr:cNvSpPr>
          <a:spLocks/>
        </xdr:cNvSpPr>
      </xdr:nvSpPr>
      <xdr:spPr>
        <a:xfrm rot="1800000">
          <a:off x="2038350" y="8220075"/>
          <a:ext cx="104775" cy="3810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38</xdr:row>
      <xdr:rowOff>47625</xdr:rowOff>
    </xdr:from>
    <xdr:to>
      <xdr:col>11</xdr:col>
      <xdr:colOff>28575</xdr:colOff>
      <xdr:row>40</xdr:row>
      <xdr:rowOff>114300</xdr:rowOff>
    </xdr:to>
    <xdr:sp>
      <xdr:nvSpPr>
        <xdr:cNvPr id="55" name="AutoShape 56"/>
        <xdr:cNvSpPr>
          <a:spLocks/>
        </xdr:cNvSpPr>
      </xdr:nvSpPr>
      <xdr:spPr>
        <a:xfrm rot="2400000">
          <a:off x="7353300" y="7791450"/>
          <a:ext cx="123825" cy="46672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180975</xdr:rowOff>
    </xdr:from>
    <xdr:to>
      <xdr:col>7</xdr:col>
      <xdr:colOff>114300</xdr:colOff>
      <xdr:row>44</xdr:row>
      <xdr:rowOff>161925</xdr:rowOff>
    </xdr:to>
    <xdr:sp>
      <xdr:nvSpPr>
        <xdr:cNvPr id="56" name="AutoShape 57"/>
        <xdr:cNvSpPr>
          <a:spLocks/>
        </xdr:cNvSpPr>
      </xdr:nvSpPr>
      <xdr:spPr>
        <a:xfrm rot="12600000">
          <a:off x="4657725" y="8724900"/>
          <a:ext cx="104775" cy="3810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46</xdr:row>
      <xdr:rowOff>28575</xdr:rowOff>
    </xdr:from>
    <xdr:to>
      <xdr:col>10</xdr:col>
      <xdr:colOff>628650</xdr:colOff>
      <xdr:row>46</xdr:row>
      <xdr:rowOff>133350</xdr:rowOff>
    </xdr:to>
    <xdr:sp>
      <xdr:nvSpPr>
        <xdr:cNvPr id="57" name="AutoShape 58"/>
        <xdr:cNvSpPr>
          <a:spLocks/>
        </xdr:cNvSpPr>
      </xdr:nvSpPr>
      <xdr:spPr>
        <a:xfrm rot="16800000">
          <a:off x="6934200" y="9372600"/>
          <a:ext cx="476250" cy="10477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47</xdr:row>
      <xdr:rowOff>180975</xdr:rowOff>
    </xdr:from>
    <xdr:to>
      <xdr:col>10</xdr:col>
      <xdr:colOff>228600</xdr:colOff>
      <xdr:row>50</xdr:row>
      <xdr:rowOff>47625</xdr:rowOff>
    </xdr:to>
    <xdr:sp>
      <xdr:nvSpPr>
        <xdr:cNvPr id="58" name="AutoShape 59"/>
        <xdr:cNvSpPr>
          <a:spLocks/>
        </xdr:cNvSpPr>
      </xdr:nvSpPr>
      <xdr:spPr>
        <a:xfrm rot="19200000">
          <a:off x="6886575" y="9725025"/>
          <a:ext cx="123825" cy="46672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51</xdr:row>
      <xdr:rowOff>19050</xdr:rowOff>
    </xdr:from>
    <xdr:to>
      <xdr:col>8</xdr:col>
      <xdr:colOff>533400</xdr:colOff>
      <xdr:row>51</xdr:row>
      <xdr:rowOff>123825</xdr:rowOff>
    </xdr:to>
    <xdr:sp>
      <xdr:nvSpPr>
        <xdr:cNvPr id="59" name="AutoShape 60"/>
        <xdr:cNvSpPr>
          <a:spLocks/>
        </xdr:cNvSpPr>
      </xdr:nvSpPr>
      <xdr:spPr>
        <a:xfrm rot="18000000">
          <a:off x="5362575" y="10363200"/>
          <a:ext cx="476250" cy="10477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61</xdr:row>
      <xdr:rowOff>123825</xdr:rowOff>
    </xdr:from>
    <xdr:to>
      <xdr:col>8</xdr:col>
      <xdr:colOff>628650</xdr:colOff>
      <xdr:row>61</xdr:row>
      <xdr:rowOff>123825</xdr:rowOff>
    </xdr:to>
    <xdr:sp>
      <xdr:nvSpPr>
        <xdr:cNvPr id="60" name="Line 61"/>
        <xdr:cNvSpPr>
          <a:spLocks/>
        </xdr:cNvSpPr>
      </xdr:nvSpPr>
      <xdr:spPr>
        <a:xfrm>
          <a:off x="5429250" y="12468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70</xdr:row>
      <xdr:rowOff>123825</xdr:rowOff>
    </xdr:from>
    <xdr:to>
      <xdr:col>8</xdr:col>
      <xdr:colOff>628650</xdr:colOff>
      <xdr:row>70</xdr:row>
      <xdr:rowOff>123825</xdr:rowOff>
    </xdr:to>
    <xdr:sp>
      <xdr:nvSpPr>
        <xdr:cNvPr id="61" name="Line 62"/>
        <xdr:cNvSpPr>
          <a:spLocks/>
        </xdr:cNvSpPr>
      </xdr:nvSpPr>
      <xdr:spPr>
        <a:xfrm>
          <a:off x="5429250" y="14268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77</xdr:row>
      <xdr:rowOff>114300</xdr:rowOff>
    </xdr:from>
    <xdr:to>
      <xdr:col>8</xdr:col>
      <xdr:colOff>628650</xdr:colOff>
      <xdr:row>77</xdr:row>
      <xdr:rowOff>114300</xdr:rowOff>
    </xdr:to>
    <xdr:sp>
      <xdr:nvSpPr>
        <xdr:cNvPr id="62" name="Line 63"/>
        <xdr:cNvSpPr>
          <a:spLocks/>
        </xdr:cNvSpPr>
      </xdr:nvSpPr>
      <xdr:spPr>
        <a:xfrm>
          <a:off x="5429250" y="156591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16</xdr:row>
      <xdr:rowOff>76200</xdr:rowOff>
    </xdr:from>
    <xdr:to>
      <xdr:col>4</xdr:col>
      <xdr:colOff>514350</xdr:colOff>
      <xdr:row>16</xdr:row>
      <xdr:rowOff>171450</xdr:rowOff>
    </xdr:to>
    <xdr:sp>
      <xdr:nvSpPr>
        <xdr:cNvPr id="63" name="AutoShape 103"/>
        <xdr:cNvSpPr>
          <a:spLocks/>
        </xdr:cNvSpPr>
      </xdr:nvSpPr>
      <xdr:spPr>
        <a:xfrm rot="5400000">
          <a:off x="2981325" y="3419475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16</xdr:row>
      <xdr:rowOff>76200</xdr:rowOff>
    </xdr:from>
    <xdr:to>
      <xdr:col>5</xdr:col>
      <xdr:colOff>295275</xdr:colOff>
      <xdr:row>16</xdr:row>
      <xdr:rowOff>171450</xdr:rowOff>
    </xdr:to>
    <xdr:sp>
      <xdr:nvSpPr>
        <xdr:cNvPr id="64" name="AutoShape 104"/>
        <xdr:cNvSpPr>
          <a:spLocks/>
        </xdr:cNvSpPr>
      </xdr:nvSpPr>
      <xdr:spPr>
        <a:xfrm rot="16200000">
          <a:off x="3419475" y="3419475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29</xdr:row>
      <xdr:rowOff>152400</xdr:rowOff>
    </xdr:from>
    <xdr:to>
      <xdr:col>5</xdr:col>
      <xdr:colOff>85725</xdr:colOff>
      <xdr:row>31</xdr:row>
      <xdr:rowOff>57150</xdr:rowOff>
    </xdr:to>
    <xdr:sp>
      <xdr:nvSpPr>
        <xdr:cNvPr id="65" name="Oval 105"/>
        <xdr:cNvSpPr>
          <a:spLocks/>
        </xdr:cNvSpPr>
      </xdr:nvSpPr>
      <xdr:spPr>
        <a:xfrm>
          <a:off x="2952750" y="6096000"/>
          <a:ext cx="35242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33</xdr:row>
      <xdr:rowOff>152400</xdr:rowOff>
    </xdr:from>
    <xdr:to>
      <xdr:col>9</xdr:col>
      <xdr:colOff>66675</xdr:colOff>
      <xdr:row>35</xdr:row>
      <xdr:rowOff>57150</xdr:rowOff>
    </xdr:to>
    <xdr:sp>
      <xdr:nvSpPr>
        <xdr:cNvPr id="66" name="Oval 106"/>
        <xdr:cNvSpPr>
          <a:spLocks/>
        </xdr:cNvSpPr>
      </xdr:nvSpPr>
      <xdr:spPr>
        <a:xfrm>
          <a:off x="5572125" y="6896100"/>
          <a:ext cx="48577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44</xdr:row>
      <xdr:rowOff>152400</xdr:rowOff>
    </xdr:from>
    <xdr:to>
      <xdr:col>5</xdr:col>
      <xdr:colOff>85725</xdr:colOff>
      <xdr:row>46</xdr:row>
      <xdr:rowOff>57150</xdr:rowOff>
    </xdr:to>
    <xdr:sp>
      <xdr:nvSpPr>
        <xdr:cNvPr id="67" name="Oval 107"/>
        <xdr:cNvSpPr>
          <a:spLocks/>
        </xdr:cNvSpPr>
      </xdr:nvSpPr>
      <xdr:spPr>
        <a:xfrm>
          <a:off x="2952750" y="9096375"/>
          <a:ext cx="35242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44</xdr:row>
      <xdr:rowOff>152400</xdr:rowOff>
    </xdr:from>
    <xdr:to>
      <xdr:col>5</xdr:col>
      <xdr:colOff>85725</xdr:colOff>
      <xdr:row>46</xdr:row>
      <xdr:rowOff>57150</xdr:rowOff>
    </xdr:to>
    <xdr:sp>
      <xdr:nvSpPr>
        <xdr:cNvPr id="68" name="Oval 108"/>
        <xdr:cNvSpPr>
          <a:spLocks/>
        </xdr:cNvSpPr>
      </xdr:nvSpPr>
      <xdr:spPr>
        <a:xfrm>
          <a:off x="2952750" y="9096375"/>
          <a:ext cx="35242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44</xdr:row>
      <xdr:rowOff>152400</xdr:rowOff>
    </xdr:from>
    <xdr:to>
      <xdr:col>10</xdr:col>
      <xdr:colOff>85725</xdr:colOff>
      <xdr:row>46</xdr:row>
      <xdr:rowOff>57150</xdr:rowOff>
    </xdr:to>
    <xdr:sp>
      <xdr:nvSpPr>
        <xdr:cNvPr id="69" name="Oval 109"/>
        <xdr:cNvSpPr>
          <a:spLocks/>
        </xdr:cNvSpPr>
      </xdr:nvSpPr>
      <xdr:spPr>
        <a:xfrm>
          <a:off x="6381750" y="9096375"/>
          <a:ext cx="48577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11</xdr:row>
      <xdr:rowOff>0</xdr:rowOff>
    </xdr:from>
    <xdr:to>
      <xdr:col>5</xdr:col>
      <xdr:colOff>285750</xdr:colOff>
      <xdr:row>14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543050" y="2343150"/>
          <a:ext cx="204787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12</xdr:row>
      <xdr:rowOff>85725</xdr:rowOff>
    </xdr:from>
    <xdr:to>
      <xdr:col>4</xdr:col>
      <xdr:colOff>123825</xdr:colOff>
      <xdr:row>13</xdr:row>
      <xdr:rowOff>85725</xdr:rowOff>
    </xdr:to>
    <xdr:sp>
      <xdr:nvSpPr>
        <xdr:cNvPr id="2" name="Rectangle 2" descr="25%"/>
        <xdr:cNvSpPr>
          <a:spLocks/>
        </xdr:cNvSpPr>
      </xdr:nvSpPr>
      <xdr:spPr>
        <a:xfrm>
          <a:off x="2428875" y="2628900"/>
          <a:ext cx="266700" cy="2000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13</xdr:row>
      <xdr:rowOff>85725</xdr:rowOff>
    </xdr:from>
    <xdr:to>
      <xdr:col>3</xdr:col>
      <xdr:colOff>85725</xdr:colOff>
      <xdr:row>14</xdr:row>
      <xdr:rowOff>76200</xdr:rowOff>
    </xdr:to>
    <xdr:sp>
      <xdr:nvSpPr>
        <xdr:cNvPr id="3" name="Oval 3" descr="25%"/>
        <xdr:cNvSpPr>
          <a:spLocks/>
        </xdr:cNvSpPr>
      </xdr:nvSpPr>
      <xdr:spPr>
        <a:xfrm>
          <a:off x="1733550" y="2828925"/>
          <a:ext cx="190500" cy="1905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11</xdr:row>
      <xdr:rowOff>95250</xdr:rowOff>
    </xdr:from>
    <xdr:to>
      <xdr:col>5</xdr:col>
      <xdr:colOff>95250</xdr:colOff>
      <xdr:row>12</xdr:row>
      <xdr:rowOff>85725</xdr:rowOff>
    </xdr:to>
    <xdr:sp>
      <xdr:nvSpPr>
        <xdr:cNvPr id="4" name="Oval 4" descr="25%"/>
        <xdr:cNvSpPr>
          <a:spLocks/>
        </xdr:cNvSpPr>
      </xdr:nvSpPr>
      <xdr:spPr>
        <a:xfrm>
          <a:off x="3209925" y="2438400"/>
          <a:ext cx="190500" cy="1905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85725</xdr:rowOff>
    </xdr:from>
    <xdr:to>
      <xdr:col>6</xdr:col>
      <xdr:colOff>238125</xdr:colOff>
      <xdr:row>12</xdr:row>
      <xdr:rowOff>85725</xdr:rowOff>
    </xdr:to>
    <xdr:sp>
      <xdr:nvSpPr>
        <xdr:cNvPr id="5" name="Line 5"/>
        <xdr:cNvSpPr>
          <a:spLocks/>
        </xdr:cNvSpPr>
      </xdr:nvSpPr>
      <xdr:spPr>
        <a:xfrm>
          <a:off x="2219325" y="262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85725</xdr:rowOff>
    </xdr:from>
    <xdr:to>
      <xdr:col>4</xdr:col>
      <xdr:colOff>247650</xdr:colOff>
      <xdr:row>13</xdr:row>
      <xdr:rowOff>85725</xdr:rowOff>
    </xdr:to>
    <xdr:sp>
      <xdr:nvSpPr>
        <xdr:cNvPr id="6" name="Line 6"/>
        <xdr:cNvSpPr>
          <a:spLocks/>
        </xdr:cNvSpPr>
      </xdr:nvSpPr>
      <xdr:spPr>
        <a:xfrm>
          <a:off x="1133475" y="28289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11</xdr:row>
      <xdr:rowOff>190500</xdr:rowOff>
    </xdr:from>
    <xdr:to>
      <xdr:col>6</xdr:col>
      <xdr:colOff>238125</xdr:colOff>
      <xdr:row>11</xdr:row>
      <xdr:rowOff>190500</xdr:rowOff>
    </xdr:to>
    <xdr:sp>
      <xdr:nvSpPr>
        <xdr:cNvPr id="7" name="Line 7"/>
        <xdr:cNvSpPr>
          <a:spLocks/>
        </xdr:cNvSpPr>
      </xdr:nvSpPr>
      <xdr:spPr>
        <a:xfrm>
          <a:off x="3095625" y="25336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190500</xdr:rowOff>
    </xdr:from>
    <xdr:to>
      <xdr:col>3</xdr:col>
      <xdr:colOff>285750</xdr:colOff>
      <xdr:row>13</xdr:row>
      <xdr:rowOff>190500</xdr:rowOff>
    </xdr:to>
    <xdr:sp>
      <xdr:nvSpPr>
        <xdr:cNvPr id="8" name="Line 8"/>
        <xdr:cNvSpPr>
          <a:spLocks/>
        </xdr:cNvSpPr>
      </xdr:nvSpPr>
      <xdr:spPr>
        <a:xfrm flipH="1">
          <a:off x="1123950" y="2933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11</xdr:row>
      <xdr:rowOff>152400</xdr:rowOff>
    </xdr:from>
    <xdr:to>
      <xdr:col>3</xdr:col>
      <xdr:colOff>581025</xdr:colOff>
      <xdr:row>17</xdr:row>
      <xdr:rowOff>28575</xdr:rowOff>
    </xdr:to>
    <xdr:sp>
      <xdr:nvSpPr>
        <xdr:cNvPr id="9" name="Line 9"/>
        <xdr:cNvSpPr>
          <a:spLocks/>
        </xdr:cNvSpPr>
      </xdr:nvSpPr>
      <xdr:spPr>
        <a:xfrm>
          <a:off x="2419350" y="24955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152400</xdr:rowOff>
    </xdr:from>
    <xdr:to>
      <xdr:col>4</xdr:col>
      <xdr:colOff>123825</xdr:colOff>
      <xdr:row>17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2695575" y="24955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12</xdr:row>
      <xdr:rowOff>142875</xdr:rowOff>
    </xdr:from>
    <xdr:to>
      <xdr:col>2</xdr:col>
      <xdr:colOff>723900</xdr:colOff>
      <xdr:row>16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828800" y="26860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16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3305175" y="23431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47625</xdr:rowOff>
    </xdr:from>
    <xdr:to>
      <xdr:col>2</xdr:col>
      <xdr:colOff>152400</xdr:colOff>
      <xdr:row>14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257300" y="2790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152400</xdr:rowOff>
    </xdr:from>
    <xdr:to>
      <xdr:col>6</xdr:col>
      <xdr:colOff>95250</xdr:colOff>
      <xdr:row>12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133850" y="2495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9525</xdr:rowOff>
    </xdr:from>
    <xdr:to>
      <xdr:col>3</xdr:col>
      <xdr:colOff>609600</xdr:colOff>
      <xdr:row>16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771650" y="33528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9525</xdr:rowOff>
    </xdr:from>
    <xdr:to>
      <xdr:col>5</xdr:col>
      <xdr:colOff>28575</xdr:colOff>
      <xdr:row>16</xdr:row>
      <xdr:rowOff>9525</xdr:rowOff>
    </xdr:to>
    <xdr:sp>
      <xdr:nvSpPr>
        <xdr:cNvPr id="16" name="Line 16"/>
        <xdr:cNvSpPr>
          <a:spLocks/>
        </xdr:cNvSpPr>
      </xdr:nvSpPr>
      <xdr:spPr>
        <a:xfrm>
          <a:off x="2657475" y="33528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14</xdr:row>
      <xdr:rowOff>19050</xdr:rowOff>
    </xdr:from>
    <xdr:to>
      <xdr:col>2</xdr:col>
      <xdr:colOff>704850</xdr:colOff>
      <xdr:row>16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1562100" y="2962275"/>
          <a:ext cx="247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9525</xdr:rowOff>
    </xdr:from>
    <xdr:to>
      <xdr:col>5</xdr:col>
      <xdr:colOff>561975</xdr:colOff>
      <xdr:row>14</xdr:row>
      <xdr:rowOff>0</xdr:rowOff>
    </xdr:to>
    <xdr:sp>
      <xdr:nvSpPr>
        <xdr:cNvPr id="18" name="Line 18"/>
        <xdr:cNvSpPr>
          <a:spLocks/>
        </xdr:cNvSpPr>
      </xdr:nvSpPr>
      <xdr:spPr>
        <a:xfrm>
          <a:off x="3324225" y="2552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228600</xdr:colOff>
      <xdr:row>13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162425" y="2628900"/>
          <a:ext cx="104775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171450</xdr:rowOff>
    </xdr:from>
    <xdr:to>
      <xdr:col>2</xdr:col>
      <xdr:colOff>123825</xdr:colOff>
      <xdr:row>13</xdr:row>
      <xdr:rowOff>85725</xdr:rowOff>
    </xdr:to>
    <xdr:sp>
      <xdr:nvSpPr>
        <xdr:cNvPr id="20" name="AutoShape 20"/>
        <xdr:cNvSpPr>
          <a:spLocks/>
        </xdr:cNvSpPr>
      </xdr:nvSpPr>
      <xdr:spPr>
        <a:xfrm rot="10800000">
          <a:off x="1123950" y="2714625"/>
          <a:ext cx="104775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16</xdr:row>
      <xdr:rowOff>85725</xdr:rowOff>
    </xdr:from>
    <xdr:to>
      <xdr:col>3</xdr:col>
      <xdr:colOff>571500</xdr:colOff>
      <xdr:row>16</xdr:row>
      <xdr:rowOff>190500</xdr:rowOff>
    </xdr:to>
    <xdr:sp>
      <xdr:nvSpPr>
        <xdr:cNvPr id="21" name="AutoShape 21"/>
        <xdr:cNvSpPr>
          <a:spLocks/>
        </xdr:cNvSpPr>
      </xdr:nvSpPr>
      <xdr:spPr>
        <a:xfrm rot="5400000">
          <a:off x="2295525" y="3429000"/>
          <a:ext cx="114300" cy="1047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238125</xdr:colOff>
      <xdr:row>16</xdr:row>
      <xdr:rowOff>190500</xdr:rowOff>
    </xdr:to>
    <xdr:sp>
      <xdr:nvSpPr>
        <xdr:cNvPr id="22" name="AutoShape 22"/>
        <xdr:cNvSpPr>
          <a:spLocks/>
        </xdr:cNvSpPr>
      </xdr:nvSpPr>
      <xdr:spPr>
        <a:xfrm rot="16200000">
          <a:off x="2695575" y="3429000"/>
          <a:ext cx="114300" cy="1047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8</xdr:row>
      <xdr:rowOff>171450</xdr:rowOff>
    </xdr:from>
    <xdr:to>
      <xdr:col>2</xdr:col>
      <xdr:colOff>438150</xdr:colOff>
      <xdr:row>10</xdr:row>
      <xdr:rowOff>142875</xdr:rowOff>
    </xdr:to>
    <xdr:sp>
      <xdr:nvSpPr>
        <xdr:cNvPr id="23" name="Line 23"/>
        <xdr:cNvSpPr>
          <a:spLocks/>
        </xdr:cNvSpPr>
      </xdr:nvSpPr>
      <xdr:spPr>
        <a:xfrm flipV="1">
          <a:off x="1543050" y="19145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171450</xdr:rowOff>
    </xdr:from>
    <xdr:to>
      <xdr:col>5</xdr:col>
      <xdr:colOff>276225</xdr:colOff>
      <xdr:row>10</xdr:row>
      <xdr:rowOff>142875</xdr:rowOff>
    </xdr:to>
    <xdr:sp>
      <xdr:nvSpPr>
        <xdr:cNvPr id="24" name="Line 24"/>
        <xdr:cNvSpPr>
          <a:spLocks/>
        </xdr:cNvSpPr>
      </xdr:nvSpPr>
      <xdr:spPr>
        <a:xfrm flipV="1">
          <a:off x="3581400" y="19145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9</xdr:row>
      <xdr:rowOff>0</xdr:rowOff>
    </xdr:from>
    <xdr:to>
      <xdr:col>5</xdr:col>
      <xdr:colOff>304800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>
          <a:off x="1495425" y="19431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11</xdr:row>
      <xdr:rowOff>0</xdr:rowOff>
    </xdr:from>
    <xdr:to>
      <xdr:col>2</xdr:col>
      <xdr:colOff>66675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19125" y="2343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14</xdr:row>
      <xdr:rowOff>180975</xdr:rowOff>
    </xdr:from>
    <xdr:to>
      <xdr:col>2</xdr:col>
      <xdr:colOff>66675</xdr:colOff>
      <xdr:row>14</xdr:row>
      <xdr:rowOff>180975</xdr:rowOff>
    </xdr:to>
    <xdr:sp>
      <xdr:nvSpPr>
        <xdr:cNvPr id="27" name="Line 27"/>
        <xdr:cNvSpPr>
          <a:spLocks/>
        </xdr:cNvSpPr>
      </xdr:nvSpPr>
      <xdr:spPr>
        <a:xfrm flipH="1">
          <a:off x="619125" y="31242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10</xdr:row>
      <xdr:rowOff>152400</xdr:rowOff>
    </xdr:from>
    <xdr:to>
      <xdr:col>1</xdr:col>
      <xdr:colOff>209550</xdr:colOff>
      <xdr:row>15</xdr:row>
      <xdr:rowOff>38100</xdr:rowOff>
    </xdr:to>
    <xdr:sp>
      <xdr:nvSpPr>
        <xdr:cNvPr id="28" name="Line 28"/>
        <xdr:cNvSpPr>
          <a:spLocks/>
        </xdr:cNvSpPr>
      </xdr:nvSpPr>
      <xdr:spPr>
        <a:xfrm>
          <a:off x="647700" y="22955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15</xdr:row>
      <xdr:rowOff>57150</xdr:rowOff>
    </xdr:from>
    <xdr:to>
      <xdr:col>1</xdr:col>
      <xdr:colOff>171450</xdr:colOff>
      <xdr:row>17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09600" y="3200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17</xdr:row>
      <xdr:rowOff>0</xdr:rowOff>
    </xdr:from>
    <xdr:to>
      <xdr:col>1</xdr:col>
      <xdr:colOff>495300</xdr:colOff>
      <xdr:row>17</xdr:row>
      <xdr:rowOff>0</xdr:rowOff>
    </xdr:to>
    <xdr:sp>
      <xdr:nvSpPr>
        <xdr:cNvPr id="30" name="Line 30"/>
        <xdr:cNvSpPr>
          <a:spLocks/>
        </xdr:cNvSpPr>
      </xdr:nvSpPr>
      <xdr:spPr>
        <a:xfrm>
          <a:off x="600075" y="3543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561975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61975" y="4743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38</xdr:row>
      <xdr:rowOff>104775</xdr:rowOff>
    </xdr:from>
    <xdr:to>
      <xdr:col>1</xdr:col>
      <xdr:colOff>314325</xdr:colOff>
      <xdr:row>41</xdr:row>
      <xdr:rowOff>9525</xdr:rowOff>
    </xdr:to>
    <xdr:sp>
      <xdr:nvSpPr>
        <xdr:cNvPr id="32" name="Line 32"/>
        <xdr:cNvSpPr>
          <a:spLocks/>
        </xdr:cNvSpPr>
      </xdr:nvSpPr>
      <xdr:spPr>
        <a:xfrm flipV="1">
          <a:off x="752475" y="78486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123825</xdr:rowOff>
    </xdr:from>
    <xdr:to>
      <xdr:col>6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543175" y="2066925"/>
          <a:ext cx="14668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104775</xdr:rowOff>
    </xdr:from>
    <xdr:to>
      <xdr:col>4</xdr:col>
      <xdr:colOff>590550</xdr:colOff>
      <xdr:row>16</xdr:row>
      <xdr:rowOff>180975</xdr:rowOff>
    </xdr:to>
    <xdr:sp>
      <xdr:nvSpPr>
        <xdr:cNvPr id="2" name="Line 4"/>
        <xdr:cNvSpPr>
          <a:spLocks/>
        </xdr:cNvSpPr>
      </xdr:nvSpPr>
      <xdr:spPr>
        <a:xfrm>
          <a:off x="3133725" y="22479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10</xdr:row>
      <xdr:rowOff>104775</xdr:rowOff>
    </xdr:from>
    <xdr:to>
      <xdr:col>5</xdr:col>
      <xdr:colOff>133350</xdr:colOff>
      <xdr:row>16</xdr:row>
      <xdr:rowOff>180975</xdr:rowOff>
    </xdr:to>
    <xdr:sp>
      <xdr:nvSpPr>
        <xdr:cNvPr id="3" name="Line 5"/>
        <xdr:cNvSpPr>
          <a:spLocks/>
        </xdr:cNvSpPr>
      </xdr:nvSpPr>
      <xdr:spPr>
        <a:xfrm>
          <a:off x="3409950" y="22479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12</xdr:row>
      <xdr:rowOff>142875</xdr:rowOff>
    </xdr:from>
    <xdr:to>
      <xdr:col>4</xdr:col>
      <xdr:colOff>295275</xdr:colOff>
      <xdr:row>13</xdr:row>
      <xdr:rowOff>95250</xdr:rowOff>
    </xdr:to>
    <xdr:sp>
      <xdr:nvSpPr>
        <xdr:cNvPr id="4" name="Oval 8" descr="25%"/>
        <xdr:cNvSpPr>
          <a:spLocks/>
        </xdr:cNvSpPr>
      </xdr:nvSpPr>
      <xdr:spPr>
        <a:xfrm>
          <a:off x="2686050" y="2686050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12</xdr:row>
      <xdr:rowOff>142875</xdr:rowOff>
    </xdr:from>
    <xdr:to>
      <xdr:col>5</xdr:col>
      <xdr:colOff>571500</xdr:colOff>
      <xdr:row>13</xdr:row>
      <xdr:rowOff>95250</xdr:rowOff>
    </xdr:to>
    <xdr:sp>
      <xdr:nvSpPr>
        <xdr:cNvPr id="5" name="Oval 9" descr="25%"/>
        <xdr:cNvSpPr>
          <a:spLocks/>
        </xdr:cNvSpPr>
      </xdr:nvSpPr>
      <xdr:spPr>
        <a:xfrm>
          <a:off x="3695700" y="2686050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11</xdr:row>
      <xdr:rowOff>95250</xdr:rowOff>
    </xdr:from>
    <xdr:to>
      <xdr:col>5</xdr:col>
      <xdr:colOff>133350</xdr:colOff>
      <xdr:row>12</xdr:row>
      <xdr:rowOff>95250</xdr:rowOff>
    </xdr:to>
    <xdr:sp>
      <xdr:nvSpPr>
        <xdr:cNvPr id="6" name="Rectangle 11" descr="25%"/>
        <xdr:cNvSpPr>
          <a:spLocks/>
        </xdr:cNvSpPr>
      </xdr:nvSpPr>
      <xdr:spPr>
        <a:xfrm>
          <a:off x="3133725" y="2438400"/>
          <a:ext cx="276225" cy="2000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12</xdr:row>
      <xdr:rowOff>95250</xdr:rowOff>
    </xdr:from>
    <xdr:to>
      <xdr:col>7</xdr:col>
      <xdr:colOff>304800</xdr:colOff>
      <xdr:row>12</xdr:row>
      <xdr:rowOff>95250</xdr:rowOff>
    </xdr:to>
    <xdr:sp>
      <xdr:nvSpPr>
        <xdr:cNvPr id="7" name="Line 12"/>
        <xdr:cNvSpPr>
          <a:spLocks/>
        </xdr:cNvSpPr>
      </xdr:nvSpPr>
      <xdr:spPr>
        <a:xfrm flipH="1">
          <a:off x="2200275" y="26384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95250</xdr:rowOff>
    </xdr:from>
    <xdr:to>
      <xdr:col>7</xdr:col>
      <xdr:colOff>295275</xdr:colOff>
      <xdr:row>11</xdr:row>
      <xdr:rowOff>95250</xdr:rowOff>
    </xdr:to>
    <xdr:sp>
      <xdr:nvSpPr>
        <xdr:cNvPr id="8" name="Line 13"/>
        <xdr:cNvSpPr>
          <a:spLocks/>
        </xdr:cNvSpPr>
      </xdr:nvSpPr>
      <xdr:spPr>
        <a:xfrm>
          <a:off x="2990850" y="24384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9525</xdr:rowOff>
    </xdr:from>
    <xdr:to>
      <xdr:col>5</xdr:col>
      <xdr:colOff>66675</xdr:colOff>
      <xdr:row>10</xdr:row>
      <xdr:rowOff>161925</xdr:rowOff>
    </xdr:to>
    <xdr:sp>
      <xdr:nvSpPr>
        <xdr:cNvPr id="9" name="Oval 14" descr="25%"/>
        <xdr:cNvSpPr>
          <a:spLocks/>
        </xdr:cNvSpPr>
      </xdr:nvSpPr>
      <xdr:spPr>
        <a:xfrm>
          <a:off x="3190875" y="2152650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13</xdr:row>
      <xdr:rowOff>19050</xdr:rowOff>
    </xdr:from>
    <xdr:to>
      <xdr:col>4</xdr:col>
      <xdr:colOff>352425</xdr:colOff>
      <xdr:row>13</xdr:row>
      <xdr:rowOff>19050</xdr:rowOff>
    </xdr:to>
    <xdr:sp>
      <xdr:nvSpPr>
        <xdr:cNvPr id="10" name="Line 15"/>
        <xdr:cNvSpPr>
          <a:spLocks/>
        </xdr:cNvSpPr>
      </xdr:nvSpPr>
      <xdr:spPr>
        <a:xfrm flipH="1">
          <a:off x="2209800" y="27622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19050</xdr:rowOff>
    </xdr:from>
    <xdr:to>
      <xdr:col>6</xdr:col>
      <xdr:colOff>371475</xdr:colOff>
      <xdr:row>13</xdr:row>
      <xdr:rowOff>19050</xdr:rowOff>
    </xdr:to>
    <xdr:sp>
      <xdr:nvSpPr>
        <xdr:cNvPr id="11" name="Line 16"/>
        <xdr:cNvSpPr>
          <a:spLocks/>
        </xdr:cNvSpPr>
      </xdr:nvSpPr>
      <xdr:spPr>
        <a:xfrm flipH="1">
          <a:off x="3609975" y="27622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57150</xdr:rowOff>
    </xdr:from>
    <xdr:to>
      <xdr:col>6</xdr:col>
      <xdr:colOff>342900</xdr:colOff>
      <xdr:row>13</xdr:row>
      <xdr:rowOff>47625</xdr:rowOff>
    </xdr:to>
    <xdr:sp>
      <xdr:nvSpPr>
        <xdr:cNvPr id="12" name="Line 17"/>
        <xdr:cNvSpPr>
          <a:spLocks/>
        </xdr:cNvSpPr>
      </xdr:nvSpPr>
      <xdr:spPr>
        <a:xfrm>
          <a:off x="4352925" y="2600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12</xdr:row>
      <xdr:rowOff>57150</xdr:rowOff>
    </xdr:from>
    <xdr:to>
      <xdr:col>3</xdr:col>
      <xdr:colOff>428625</xdr:colOff>
      <xdr:row>13</xdr:row>
      <xdr:rowOff>47625</xdr:rowOff>
    </xdr:to>
    <xdr:sp>
      <xdr:nvSpPr>
        <xdr:cNvPr id="13" name="Line 18"/>
        <xdr:cNvSpPr>
          <a:spLocks/>
        </xdr:cNvSpPr>
      </xdr:nvSpPr>
      <xdr:spPr>
        <a:xfrm>
          <a:off x="2238375" y="2600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10</xdr:row>
      <xdr:rowOff>85725</xdr:rowOff>
    </xdr:from>
    <xdr:to>
      <xdr:col>6</xdr:col>
      <xdr:colOff>333375</xdr:colOff>
      <xdr:row>10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3095625" y="2228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10</xdr:row>
      <xdr:rowOff>47625</xdr:rowOff>
    </xdr:from>
    <xdr:to>
      <xdr:col>6</xdr:col>
      <xdr:colOff>304800</xdr:colOff>
      <xdr:row>11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4314825" y="21907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9</xdr:row>
      <xdr:rowOff>114300</xdr:rowOff>
    </xdr:from>
    <xdr:to>
      <xdr:col>3</xdr:col>
      <xdr:colOff>0</xdr:colOff>
      <xdr:row>9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1285875" y="20574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7" name="Line 22"/>
        <xdr:cNvSpPr>
          <a:spLocks/>
        </xdr:cNvSpPr>
      </xdr:nvSpPr>
      <xdr:spPr>
        <a:xfrm flipH="1">
          <a:off x="1285875" y="29432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76200</xdr:rowOff>
    </xdr:from>
    <xdr:to>
      <xdr:col>2</xdr:col>
      <xdr:colOff>180975</xdr:colOff>
      <xdr:row>14</xdr:row>
      <xdr:rowOff>38100</xdr:rowOff>
    </xdr:to>
    <xdr:sp>
      <xdr:nvSpPr>
        <xdr:cNvPr id="18" name="Line 23"/>
        <xdr:cNvSpPr>
          <a:spLocks/>
        </xdr:cNvSpPr>
      </xdr:nvSpPr>
      <xdr:spPr>
        <a:xfrm>
          <a:off x="1304925" y="20193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152400</xdr:rowOff>
    </xdr:from>
    <xdr:to>
      <xdr:col>4</xdr:col>
      <xdr:colOff>0</xdr:colOff>
      <xdr:row>9</xdr:row>
      <xdr:rowOff>104775</xdr:rowOff>
    </xdr:to>
    <xdr:sp>
      <xdr:nvSpPr>
        <xdr:cNvPr id="19" name="Line 24"/>
        <xdr:cNvSpPr>
          <a:spLocks/>
        </xdr:cNvSpPr>
      </xdr:nvSpPr>
      <xdr:spPr>
        <a:xfrm flipV="1">
          <a:off x="2543175" y="1895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152400</xdr:rowOff>
    </xdr:from>
    <xdr:to>
      <xdr:col>6</xdr:col>
      <xdr:colOff>0</xdr:colOff>
      <xdr:row>9</xdr:row>
      <xdr:rowOff>104775</xdr:rowOff>
    </xdr:to>
    <xdr:sp>
      <xdr:nvSpPr>
        <xdr:cNvPr id="20" name="Line 25"/>
        <xdr:cNvSpPr>
          <a:spLocks/>
        </xdr:cNvSpPr>
      </xdr:nvSpPr>
      <xdr:spPr>
        <a:xfrm flipV="1">
          <a:off x="4010025" y="1895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8</xdr:row>
      <xdr:rowOff>190500</xdr:rowOff>
    </xdr:from>
    <xdr:to>
      <xdr:col>6</xdr:col>
      <xdr:colOff>38100</xdr:colOff>
      <xdr:row>8</xdr:row>
      <xdr:rowOff>190500</xdr:rowOff>
    </xdr:to>
    <xdr:sp>
      <xdr:nvSpPr>
        <xdr:cNvPr id="21" name="Line 26"/>
        <xdr:cNvSpPr>
          <a:spLocks/>
        </xdr:cNvSpPr>
      </xdr:nvSpPr>
      <xdr:spPr>
        <a:xfrm>
          <a:off x="2514600" y="19335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161925</xdr:rowOff>
    </xdr:from>
    <xdr:to>
      <xdr:col>4</xdr:col>
      <xdr:colOff>647700</xdr:colOff>
      <xdr:row>10</xdr:row>
      <xdr:rowOff>47625</xdr:rowOff>
    </xdr:to>
    <xdr:sp>
      <xdr:nvSpPr>
        <xdr:cNvPr id="22" name="Line 27"/>
        <xdr:cNvSpPr>
          <a:spLocks/>
        </xdr:cNvSpPr>
      </xdr:nvSpPr>
      <xdr:spPr>
        <a:xfrm flipH="1" flipV="1">
          <a:off x="2409825" y="2105025"/>
          <a:ext cx="781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4</xdr:col>
      <xdr:colOff>209550</xdr:colOff>
      <xdr:row>15</xdr:row>
      <xdr:rowOff>66675</xdr:rowOff>
    </xdr:to>
    <xdr:sp>
      <xdr:nvSpPr>
        <xdr:cNvPr id="23" name="Line 28"/>
        <xdr:cNvSpPr>
          <a:spLocks/>
        </xdr:cNvSpPr>
      </xdr:nvSpPr>
      <xdr:spPr>
        <a:xfrm flipH="1">
          <a:off x="2543175" y="2828925"/>
          <a:ext cx="209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95250</xdr:rowOff>
    </xdr:from>
    <xdr:to>
      <xdr:col>6</xdr:col>
      <xdr:colOff>180975</xdr:colOff>
      <xdr:row>14</xdr:row>
      <xdr:rowOff>104775</xdr:rowOff>
    </xdr:to>
    <xdr:sp>
      <xdr:nvSpPr>
        <xdr:cNvPr id="24" name="Line 29"/>
        <xdr:cNvSpPr>
          <a:spLocks/>
        </xdr:cNvSpPr>
      </xdr:nvSpPr>
      <xdr:spPr>
        <a:xfrm>
          <a:off x="3781425" y="2838450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9525</xdr:rowOff>
    </xdr:from>
    <xdr:to>
      <xdr:col>4</xdr:col>
      <xdr:colOff>219075</xdr:colOff>
      <xdr:row>14</xdr:row>
      <xdr:rowOff>190500</xdr:rowOff>
    </xdr:to>
    <xdr:sp>
      <xdr:nvSpPr>
        <xdr:cNvPr id="25" name="Line 30"/>
        <xdr:cNvSpPr>
          <a:spLocks/>
        </xdr:cNvSpPr>
      </xdr:nvSpPr>
      <xdr:spPr>
        <a:xfrm flipV="1">
          <a:off x="2762250" y="25527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12</xdr:row>
      <xdr:rowOff>9525</xdr:rowOff>
    </xdr:from>
    <xdr:to>
      <xdr:col>5</xdr:col>
      <xdr:colOff>495300</xdr:colOff>
      <xdr:row>14</xdr:row>
      <xdr:rowOff>190500</xdr:rowOff>
    </xdr:to>
    <xdr:sp>
      <xdr:nvSpPr>
        <xdr:cNvPr id="26" name="Line 31"/>
        <xdr:cNvSpPr>
          <a:spLocks/>
        </xdr:cNvSpPr>
      </xdr:nvSpPr>
      <xdr:spPr>
        <a:xfrm flipV="1">
          <a:off x="3771900" y="25527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14</xdr:row>
      <xdr:rowOff>180975</xdr:rowOff>
    </xdr:from>
    <xdr:to>
      <xdr:col>4</xdr:col>
      <xdr:colOff>609600</xdr:colOff>
      <xdr:row>14</xdr:row>
      <xdr:rowOff>180975</xdr:rowOff>
    </xdr:to>
    <xdr:sp>
      <xdr:nvSpPr>
        <xdr:cNvPr id="27" name="Line 32"/>
        <xdr:cNvSpPr>
          <a:spLocks/>
        </xdr:cNvSpPr>
      </xdr:nvSpPr>
      <xdr:spPr>
        <a:xfrm>
          <a:off x="2743200" y="3124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14</xdr:row>
      <xdr:rowOff>180975</xdr:rowOff>
    </xdr:from>
    <xdr:to>
      <xdr:col>5</xdr:col>
      <xdr:colOff>523875</xdr:colOff>
      <xdr:row>14</xdr:row>
      <xdr:rowOff>180975</xdr:rowOff>
    </xdr:to>
    <xdr:sp>
      <xdr:nvSpPr>
        <xdr:cNvPr id="28" name="Line 33"/>
        <xdr:cNvSpPr>
          <a:spLocks/>
        </xdr:cNvSpPr>
      </xdr:nvSpPr>
      <xdr:spPr>
        <a:xfrm>
          <a:off x="3390900" y="3124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180975</xdr:rowOff>
    </xdr:from>
    <xdr:to>
      <xdr:col>7</xdr:col>
      <xdr:colOff>123825</xdr:colOff>
      <xdr:row>11</xdr:row>
      <xdr:rowOff>95250</xdr:rowOff>
    </xdr:to>
    <xdr:sp>
      <xdr:nvSpPr>
        <xdr:cNvPr id="29" name="AutoShape 34"/>
        <xdr:cNvSpPr>
          <a:spLocks/>
        </xdr:cNvSpPr>
      </xdr:nvSpPr>
      <xdr:spPr>
        <a:xfrm rot="10800000">
          <a:off x="4762500" y="2324100"/>
          <a:ext cx="104775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190500</xdr:rowOff>
    </xdr:from>
    <xdr:to>
      <xdr:col>7</xdr:col>
      <xdr:colOff>123825</xdr:colOff>
      <xdr:row>12</xdr:row>
      <xdr:rowOff>104775</xdr:rowOff>
    </xdr:to>
    <xdr:sp>
      <xdr:nvSpPr>
        <xdr:cNvPr id="30" name="AutoShape 35"/>
        <xdr:cNvSpPr>
          <a:spLocks/>
        </xdr:cNvSpPr>
      </xdr:nvSpPr>
      <xdr:spPr>
        <a:xfrm rot="10800000">
          <a:off x="4762500" y="2533650"/>
          <a:ext cx="104775" cy="1143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66675</xdr:rowOff>
    </xdr:from>
    <xdr:to>
      <xdr:col>4</xdr:col>
      <xdr:colOff>581025</xdr:colOff>
      <xdr:row>16</xdr:row>
      <xdr:rowOff>171450</xdr:rowOff>
    </xdr:to>
    <xdr:sp>
      <xdr:nvSpPr>
        <xdr:cNvPr id="31" name="AutoShape 36"/>
        <xdr:cNvSpPr>
          <a:spLocks/>
        </xdr:cNvSpPr>
      </xdr:nvSpPr>
      <xdr:spPr>
        <a:xfrm rot="5400000">
          <a:off x="3009900" y="3409950"/>
          <a:ext cx="114300" cy="1047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16</xdr:row>
      <xdr:rowOff>66675</xdr:rowOff>
    </xdr:from>
    <xdr:to>
      <xdr:col>5</xdr:col>
      <xdr:colOff>247650</xdr:colOff>
      <xdr:row>16</xdr:row>
      <xdr:rowOff>171450</xdr:rowOff>
    </xdr:to>
    <xdr:sp>
      <xdr:nvSpPr>
        <xdr:cNvPr id="32" name="AutoShape 37"/>
        <xdr:cNvSpPr>
          <a:spLocks/>
        </xdr:cNvSpPr>
      </xdr:nvSpPr>
      <xdr:spPr>
        <a:xfrm rot="16200000">
          <a:off x="3409950" y="3409950"/>
          <a:ext cx="114300" cy="1047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62</xdr:row>
      <xdr:rowOff>38100</xdr:rowOff>
    </xdr:from>
    <xdr:to>
      <xdr:col>2</xdr:col>
      <xdr:colOff>66675</xdr:colOff>
      <xdr:row>65</xdr:row>
      <xdr:rowOff>0</xdr:rowOff>
    </xdr:to>
    <xdr:sp>
      <xdr:nvSpPr>
        <xdr:cNvPr id="33" name="Line 39"/>
        <xdr:cNvSpPr>
          <a:spLocks/>
        </xdr:cNvSpPr>
      </xdr:nvSpPr>
      <xdr:spPr>
        <a:xfrm flipV="1">
          <a:off x="1190625" y="123920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561975</xdr:colOff>
      <xdr:row>23</xdr:row>
      <xdr:rowOff>0</xdr:rowOff>
    </xdr:to>
    <xdr:sp>
      <xdr:nvSpPr>
        <xdr:cNvPr id="34" name="Line 40"/>
        <xdr:cNvSpPr>
          <a:spLocks/>
        </xdr:cNvSpPr>
      </xdr:nvSpPr>
      <xdr:spPr>
        <a:xfrm>
          <a:off x="561975" y="4743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38</xdr:row>
      <xdr:rowOff>104775</xdr:rowOff>
    </xdr:from>
    <xdr:to>
      <xdr:col>1</xdr:col>
      <xdr:colOff>314325</xdr:colOff>
      <xdr:row>41</xdr:row>
      <xdr:rowOff>9525</xdr:rowOff>
    </xdr:to>
    <xdr:sp>
      <xdr:nvSpPr>
        <xdr:cNvPr id="35" name="Line 41"/>
        <xdr:cNvSpPr>
          <a:spLocks/>
        </xdr:cNvSpPr>
      </xdr:nvSpPr>
      <xdr:spPr>
        <a:xfrm flipV="1">
          <a:off x="752475" y="78486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6</xdr:col>
      <xdr:colOff>0</xdr:colOff>
      <xdr:row>14</xdr:row>
      <xdr:rowOff>0</xdr:rowOff>
    </xdr:to>
    <xdr:sp>
      <xdr:nvSpPr>
        <xdr:cNvPr id="1" name="Rectangle 40"/>
        <xdr:cNvSpPr>
          <a:spLocks/>
        </xdr:cNvSpPr>
      </xdr:nvSpPr>
      <xdr:spPr>
        <a:xfrm>
          <a:off x="2533650" y="2152650"/>
          <a:ext cx="146685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11</xdr:row>
      <xdr:rowOff>85725</xdr:rowOff>
    </xdr:from>
    <xdr:to>
      <xdr:col>5</xdr:col>
      <xdr:colOff>190500</xdr:colOff>
      <xdr:row>12</xdr:row>
      <xdr:rowOff>104775</xdr:rowOff>
    </xdr:to>
    <xdr:sp>
      <xdr:nvSpPr>
        <xdr:cNvPr id="2" name="Rectangle 41" descr="25%"/>
        <xdr:cNvSpPr>
          <a:spLocks/>
        </xdr:cNvSpPr>
      </xdr:nvSpPr>
      <xdr:spPr>
        <a:xfrm>
          <a:off x="3076575" y="2428875"/>
          <a:ext cx="381000" cy="21907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142875</xdr:rowOff>
    </xdr:from>
    <xdr:to>
      <xdr:col>4</xdr:col>
      <xdr:colOff>266700</xdr:colOff>
      <xdr:row>13</xdr:row>
      <xdr:rowOff>104775</xdr:rowOff>
    </xdr:to>
    <xdr:sp>
      <xdr:nvSpPr>
        <xdr:cNvPr id="3" name="Oval 42" descr="25%"/>
        <xdr:cNvSpPr>
          <a:spLocks/>
        </xdr:cNvSpPr>
      </xdr:nvSpPr>
      <xdr:spPr>
        <a:xfrm>
          <a:off x="2638425" y="2686050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104775</xdr:rowOff>
    </xdr:from>
    <xdr:to>
      <xdr:col>4</xdr:col>
      <xdr:colOff>352425</xdr:colOff>
      <xdr:row>11</xdr:row>
      <xdr:rowOff>66675</xdr:rowOff>
    </xdr:to>
    <xdr:sp>
      <xdr:nvSpPr>
        <xdr:cNvPr id="4" name="Oval 43" descr="25%"/>
        <xdr:cNvSpPr>
          <a:spLocks/>
        </xdr:cNvSpPr>
      </xdr:nvSpPr>
      <xdr:spPr>
        <a:xfrm>
          <a:off x="2724150" y="2247900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10</xdr:row>
      <xdr:rowOff>104775</xdr:rowOff>
    </xdr:from>
    <xdr:to>
      <xdr:col>5</xdr:col>
      <xdr:colOff>504825</xdr:colOff>
      <xdr:row>11</xdr:row>
      <xdr:rowOff>66675</xdr:rowOff>
    </xdr:to>
    <xdr:sp>
      <xdr:nvSpPr>
        <xdr:cNvPr id="5" name="Oval 44" descr="25%"/>
        <xdr:cNvSpPr>
          <a:spLocks/>
        </xdr:cNvSpPr>
      </xdr:nvSpPr>
      <xdr:spPr>
        <a:xfrm>
          <a:off x="3609975" y="2247900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12</xdr:row>
      <xdr:rowOff>152400</xdr:rowOff>
    </xdr:from>
    <xdr:to>
      <xdr:col>5</xdr:col>
      <xdr:colOff>619125</xdr:colOff>
      <xdr:row>13</xdr:row>
      <xdr:rowOff>114300</xdr:rowOff>
    </xdr:to>
    <xdr:sp>
      <xdr:nvSpPr>
        <xdr:cNvPr id="6" name="Oval 45" descr="25%"/>
        <xdr:cNvSpPr>
          <a:spLocks/>
        </xdr:cNvSpPr>
      </xdr:nvSpPr>
      <xdr:spPr>
        <a:xfrm>
          <a:off x="3724275" y="2695575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9</xdr:row>
      <xdr:rowOff>95250</xdr:rowOff>
    </xdr:from>
    <xdr:to>
      <xdr:col>4</xdr:col>
      <xdr:colOff>542925</xdr:colOff>
      <xdr:row>16</xdr:row>
      <xdr:rowOff>171450</xdr:rowOff>
    </xdr:to>
    <xdr:sp>
      <xdr:nvSpPr>
        <xdr:cNvPr id="7" name="Line 46"/>
        <xdr:cNvSpPr>
          <a:spLocks/>
        </xdr:cNvSpPr>
      </xdr:nvSpPr>
      <xdr:spPr>
        <a:xfrm>
          <a:off x="3076575" y="20383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9</xdr:row>
      <xdr:rowOff>95250</xdr:rowOff>
    </xdr:from>
    <xdr:to>
      <xdr:col>5</xdr:col>
      <xdr:colOff>190500</xdr:colOff>
      <xdr:row>16</xdr:row>
      <xdr:rowOff>190500</xdr:rowOff>
    </xdr:to>
    <xdr:sp>
      <xdr:nvSpPr>
        <xdr:cNvPr id="8" name="Line 47"/>
        <xdr:cNvSpPr>
          <a:spLocks/>
        </xdr:cNvSpPr>
      </xdr:nvSpPr>
      <xdr:spPr>
        <a:xfrm>
          <a:off x="3457575" y="203835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76200</xdr:rowOff>
    </xdr:from>
    <xdr:to>
      <xdr:col>4</xdr:col>
      <xdr:colOff>180975</xdr:colOff>
      <xdr:row>15</xdr:row>
      <xdr:rowOff>28575</xdr:rowOff>
    </xdr:to>
    <xdr:sp>
      <xdr:nvSpPr>
        <xdr:cNvPr id="9" name="Line 48"/>
        <xdr:cNvSpPr>
          <a:spLocks/>
        </xdr:cNvSpPr>
      </xdr:nvSpPr>
      <xdr:spPr>
        <a:xfrm>
          <a:off x="2714625" y="26193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15</xdr:row>
      <xdr:rowOff>0</xdr:rowOff>
    </xdr:from>
    <xdr:to>
      <xdr:col>4</xdr:col>
      <xdr:colOff>561975</xdr:colOff>
      <xdr:row>15</xdr:row>
      <xdr:rowOff>0</xdr:rowOff>
    </xdr:to>
    <xdr:sp>
      <xdr:nvSpPr>
        <xdr:cNvPr id="10" name="Line 49"/>
        <xdr:cNvSpPr>
          <a:spLocks/>
        </xdr:cNvSpPr>
      </xdr:nvSpPr>
      <xdr:spPr>
        <a:xfrm>
          <a:off x="2676525" y="3143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76200</xdr:rowOff>
    </xdr:from>
    <xdr:to>
      <xdr:col>5</xdr:col>
      <xdr:colOff>533400</xdr:colOff>
      <xdr:row>15</xdr:row>
      <xdr:rowOff>28575</xdr:rowOff>
    </xdr:to>
    <xdr:sp>
      <xdr:nvSpPr>
        <xdr:cNvPr id="11" name="Line 50"/>
        <xdr:cNvSpPr>
          <a:spLocks/>
        </xdr:cNvSpPr>
      </xdr:nvSpPr>
      <xdr:spPr>
        <a:xfrm>
          <a:off x="3800475" y="26193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15</xdr:row>
      <xdr:rowOff>9525</xdr:rowOff>
    </xdr:from>
    <xdr:to>
      <xdr:col>5</xdr:col>
      <xdr:colOff>571500</xdr:colOff>
      <xdr:row>15</xdr:row>
      <xdr:rowOff>9525</xdr:rowOff>
    </xdr:to>
    <xdr:sp>
      <xdr:nvSpPr>
        <xdr:cNvPr id="12" name="Line 51"/>
        <xdr:cNvSpPr>
          <a:spLocks/>
        </xdr:cNvSpPr>
      </xdr:nvSpPr>
      <xdr:spPr>
        <a:xfrm>
          <a:off x="3409950" y="3152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9</xdr:row>
      <xdr:rowOff>95250</xdr:rowOff>
    </xdr:from>
    <xdr:to>
      <xdr:col>4</xdr:col>
      <xdr:colOff>276225</xdr:colOff>
      <xdr:row>11</xdr:row>
      <xdr:rowOff>133350</xdr:rowOff>
    </xdr:to>
    <xdr:sp>
      <xdr:nvSpPr>
        <xdr:cNvPr id="13" name="Line 52"/>
        <xdr:cNvSpPr>
          <a:spLocks/>
        </xdr:cNvSpPr>
      </xdr:nvSpPr>
      <xdr:spPr>
        <a:xfrm flipV="1">
          <a:off x="2809875" y="2038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10</xdr:row>
      <xdr:rowOff>47625</xdr:rowOff>
    </xdr:from>
    <xdr:to>
      <xdr:col>4</xdr:col>
      <xdr:colOff>571500</xdr:colOff>
      <xdr:row>10</xdr:row>
      <xdr:rowOff>47625</xdr:rowOff>
    </xdr:to>
    <xdr:sp>
      <xdr:nvSpPr>
        <xdr:cNvPr id="14" name="Line 53"/>
        <xdr:cNvSpPr>
          <a:spLocks/>
        </xdr:cNvSpPr>
      </xdr:nvSpPr>
      <xdr:spPr>
        <a:xfrm>
          <a:off x="2790825" y="2190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9</xdr:row>
      <xdr:rowOff>95250</xdr:rowOff>
    </xdr:from>
    <xdr:to>
      <xdr:col>5</xdr:col>
      <xdr:colOff>419100</xdr:colOff>
      <xdr:row>11</xdr:row>
      <xdr:rowOff>133350</xdr:rowOff>
    </xdr:to>
    <xdr:sp>
      <xdr:nvSpPr>
        <xdr:cNvPr id="15" name="Line 54"/>
        <xdr:cNvSpPr>
          <a:spLocks/>
        </xdr:cNvSpPr>
      </xdr:nvSpPr>
      <xdr:spPr>
        <a:xfrm flipV="1">
          <a:off x="3686175" y="2038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47625</xdr:rowOff>
    </xdr:from>
    <xdr:to>
      <xdr:col>5</xdr:col>
      <xdr:colOff>457200</xdr:colOff>
      <xdr:row>10</xdr:row>
      <xdr:rowOff>47625</xdr:rowOff>
    </xdr:to>
    <xdr:sp>
      <xdr:nvSpPr>
        <xdr:cNvPr id="16" name="Line 55"/>
        <xdr:cNvSpPr>
          <a:spLocks/>
        </xdr:cNvSpPr>
      </xdr:nvSpPr>
      <xdr:spPr>
        <a:xfrm>
          <a:off x="3409950" y="2190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11</xdr:row>
      <xdr:rowOff>85725</xdr:rowOff>
    </xdr:from>
    <xdr:to>
      <xdr:col>7</xdr:col>
      <xdr:colOff>28575</xdr:colOff>
      <xdr:row>11</xdr:row>
      <xdr:rowOff>85725</xdr:rowOff>
    </xdr:to>
    <xdr:sp>
      <xdr:nvSpPr>
        <xdr:cNvPr id="17" name="Line 56"/>
        <xdr:cNvSpPr>
          <a:spLocks/>
        </xdr:cNvSpPr>
      </xdr:nvSpPr>
      <xdr:spPr>
        <a:xfrm>
          <a:off x="2219325" y="24288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12</xdr:row>
      <xdr:rowOff>104775</xdr:rowOff>
    </xdr:from>
    <xdr:to>
      <xdr:col>7</xdr:col>
      <xdr:colOff>28575</xdr:colOff>
      <xdr:row>12</xdr:row>
      <xdr:rowOff>104775</xdr:rowOff>
    </xdr:to>
    <xdr:sp>
      <xdr:nvSpPr>
        <xdr:cNvPr id="18" name="Line 57"/>
        <xdr:cNvSpPr>
          <a:spLocks/>
        </xdr:cNvSpPr>
      </xdr:nvSpPr>
      <xdr:spPr>
        <a:xfrm>
          <a:off x="2219325" y="26479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10</xdr:row>
      <xdr:rowOff>190500</xdr:rowOff>
    </xdr:from>
    <xdr:to>
      <xdr:col>4</xdr:col>
      <xdr:colOff>400050</xdr:colOff>
      <xdr:row>10</xdr:row>
      <xdr:rowOff>190500</xdr:rowOff>
    </xdr:to>
    <xdr:sp>
      <xdr:nvSpPr>
        <xdr:cNvPr id="19" name="Line 58"/>
        <xdr:cNvSpPr>
          <a:spLocks/>
        </xdr:cNvSpPr>
      </xdr:nvSpPr>
      <xdr:spPr>
        <a:xfrm flipH="1">
          <a:off x="2209800" y="2333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13</xdr:row>
      <xdr:rowOff>19050</xdr:rowOff>
    </xdr:from>
    <xdr:to>
      <xdr:col>4</xdr:col>
      <xdr:colOff>304800</xdr:colOff>
      <xdr:row>13</xdr:row>
      <xdr:rowOff>19050</xdr:rowOff>
    </xdr:to>
    <xdr:sp>
      <xdr:nvSpPr>
        <xdr:cNvPr id="20" name="Line 59"/>
        <xdr:cNvSpPr>
          <a:spLocks/>
        </xdr:cNvSpPr>
      </xdr:nvSpPr>
      <xdr:spPr>
        <a:xfrm flipH="1">
          <a:off x="2219325" y="2762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13</xdr:row>
      <xdr:rowOff>38100</xdr:rowOff>
    </xdr:from>
    <xdr:to>
      <xdr:col>7</xdr:col>
      <xdr:colOff>9525</xdr:colOff>
      <xdr:row>13</xdr:row>
      <xdr:rowOff>38100</xdr:rowOff>
    </xdr:to>
    <xdr:sp>
      <xdr:nvSpPr>
        <xdr:cNvPr id="21" name="Line 60"/>
        <xdr:cNvSpPr>
          <a:spLocks/>
        </xdr:cNvSpPr>
      </xdr:nvSpPr>
      <xdr:spPr>
        <a:xfrm flipH="1">
          <a:off x="3676650" y="27813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10</xdr:row>
      <xdr:rowOff>180975</xdr:rowOff>
    </xdr:from>
    <xdr:to>
      <xdr:col>7</xdr:col>
      <xdr:colOff>19050</xdr:colOff>
      <xdr:row>10</xdr:row>
      <xdr:rowOff>180975</xdr:rowOff>
    </xdr:to>
    <xdr:sp>
      <xdr:nvSpPr>
        <xdr:cNvPr id="22" name="Line 61"/>
        <xdr:cNvSpPr>
          <a:spLocks/>
        </xdr:cNvSpPr>
      </xdr:nvSpPr>
      <xdr:spPr>
        <a:xfrm>
          <a:off x="3581400" y="2324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171450</xdr:rowOff>
    </xdr:from>
    <xdr:to>
      <xdr:col>3</xdr:col>
      <xdr:colOff>457200</xdr:colOff>
      <xdr:row>11</xdr:row>
      <xdr:rowOff>104775</xdr:rowOff>
    </xdr:to>
    <xdr:sp>
      <xdr:nvSpPr>
        <xdr:cNvPr id="23" name="Line 62"/>
        <xdr:cNvSpPr>
          <a:spLocks/>
        </xdr:cNvSpPr>
      </xdr:nvSpPr>
      <xdr:spPr>
        <a:xfrm>
          <a:off x="2257425" y="23145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12</xdr:row>
      <xdr:rowOff>85725</xdr:rowOff>
    </xdr:from>
    <xdr:to>
      <xdr:col>3</xdr:col>
      <xdr:colOff>457200</xdr:colOff>
      <xdr:row>13</xdr:row>
      <xdr:rowOff>47625</xdr:rowOff>
    </xdr:to>
    <xdr:sp>
      <xdr:nvSpPr>
        <xdr:cNvPr id="24" name="Line 63"/>
        <xdr:cNvSpPr>
          <a:spLocks/>
        </xdr:cNvSpPr>
      </xdr:nvSpPr>
      <xdr:spPr>
        <a:xfrm>
          <a:off x="2257425" y="2628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10</xdr:row>
      <xdr:rowOff>161925</xdr:rowOff>
    </xdr:from>
    <xdr:to>
      <xdr:col>6</xdr:col>
      <xdr:colOff>628650</xdr:colOff>
      <xdr:row>11</xdr:row>
      <xdr:rowOff>104775</xdr:rowOff>
    </xdr:to>
    <xdr:sp>
      <xdr:nvSpPr>
        <xdr:cNvPr id="25" name="Line 64"/>
        <xdr:cNvSpPr>
          <a:spLocks/>
        </xdr:cNvSpPr>
      </xdr:nvSpPr>
      <xdr:spPr>
        <a:xfrm>
          <a:off x="4629150" y="2305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12</xdr:row>
      <xdr:rowOff>66675</xdr:rowOff>
    </xdr:from>
    <xdr:to>
      <xdr:col>6</xdr:col>
      <xdr:colOff>628650</xdr:colOff>
      <xdr:row>13</xdr:row>
      <xdr:rowOff>66675</xdr:rowOff>
    </xdr:to>
    <xdr:sp>
      <xdr:nvSpPr>
        <xdr:cNvPr id="26" name="Line 65"/>
        <xdr:cNvSpPr>
          <a:spLocks/>
        </xdr:cNvSpPr>
      </xdr:nvSpPr>
      <xdr:spPr>
        <a:xfrm>
          <a:off x="4629150" y="2609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9</xdr:row>
      <xdr:rowOff>180975</xdr:rowOff>
    </xdr:from>
    <xdr:to>
      <xdr:col>6</xdr:col>
      <xdr:colOff>123825</xdr:colOff>
      <xdr:row>10</xdr:row>
      <xdr:rowOff>161925</xdr:rowOff>
    </xdr:to>
    <xdr:sp>
      <xdr:nvSpPr>
        <xdr:cNvPr id="27" name="Line 66"/>
        <xdr:cNvSpPr>
          <a:spLocks/>
        </xdr:cNvSpPr>
      </xdr:nvSpPr>
      <xdr:spPr>
        <a:xfrm flipV="1">
          <a:off x="3724275" y="2124075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13</xdr:row>
      <xdr:rowOff>66675</xdr:rowOff>
    </xdr:from>
    <xdr:to>
      <xdr:col>6</xdr:col>
      <xdr:colOff>161925</xdr:colOff>
      <xdr:row>13</xdr:row>
      <xdr:rowOff>161925</xdr:rowOff>
    </xdr:to>
    <xdr:sp>
      <xdr:nvSpPr>
        <xdr:cNvPr id="28" name="Line 67"/>
        <xdr:cNvSpPr>
          <a:spLocks/>
        </xdr:cNvSpPr>
      </xdr:nvSpPr>
      <xdr:spPr>
        <a:xfrm>
          <a:off x="3829050" y="2809875"/>
          <a:ext cx="333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13</xdr:row>
      <xdr:rowOff>38100</xdr:rowOff>
    </xdr:from>
    <xdr:to>
      <xdr:col>4</xdr:col>
      <xdr:colOff>161925</xdr:colOff>
      <xdr:row>13</xdr:row>
      <xdr:rowOff>133350</xdr:rowOff>
    </xdr:to>
    <xdr:sp>
      <xdr:nvSpPr>
        <xdr:cNvPr id="29" name="Line 68"/>
        <xdr:cNvSpPr>
          <a:spLocks/>
        </xdr:cNvSpPr>
      </xdr:nvSpPr>
      <xdr:spPr>
        <a:xfrm flipH="1">
          <a:off x="2362200" y="2781300"/>
          <a:ext cx="333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180975</xdr:rowOff>
    </xdr:from>
    <xdr:to>
      <xdr:col>4</xdr:col>
      <xdr:colOff>228600</xdr:colOff>
      <xdr:row>10</xdr:row>
      <xdr:rowOff>161925</xdr:rowOff>
    </xdr:to>
    <xdr:sp>
      <xdr:nvSpPr>
        <xdr:cNvPr id="30" name="Line 69"/>
        <xdr:cNvSpPr>
          <a:spLocks/>
        </xdr:cNvSpPr>
      </xdr:nvSpPr>
      <xdr:spPr>
        <a:xfrm flipH="1" flipV="1">
          <a:off x="2400300" y="2124075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11</xdr:row>
      <xdr:rowOff>85725</xdr:rowOff>
    </xdr:from>
    <xdr:to>
      <xdr:col>6</xdr:col>
      <xdr:colOff>571500</xdr:colOff>
      <xdr:row>11</xdr:row>
      <xdr:rowOff>180975</xdr:rowOff>
    </xdr:to>
    <xdr:sp>
      <xdr:nvSpPr>
        <xdr:cNvPr id="31" name="AutoShape 70"/>
        <xdr:cNvSpPr>
          <a:spLocks/>
        </xdr:cNvSpPr>
      </xdr:nvSpPr>
      <xdr:spPr>
        <a:xfrm>
          <a:off x="4476750" y="2428875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12</xdr:row>
      <xdr:rowOff>0</xdr:rowOff>
    </xdr:from>
    <xdr:to>
      <xdr:col>3</xdr:col>
      <xdr:colOff>619125</xdr:colOff>
      <xdr:row>12</xdr:row>
      <xdr:rowOff>95250</xdr:rowOff>
    </xdr:to>
    <xdr:sp>
      <xdr:nvSpPr>
        <xdr:cNvPr id="32" name="AutoShape 71"/>
        <xdr:cNvSpPr>
          <a:spLocks/>
        </xdr:cNvSpPr>
      </xdr:nvSpPr>
      <xdr:spPr>
        <a:xfrm rot="10800000">
          <a:off x="2324100" y="2543175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161925</xdr:rowOff>
    </xdr:from>
    <xdr:to>
      <xdr:col>4</xdr:col>
      <xdr:colOff>0</xdr:colOff>
      <xdr:row>10</xdr:row>
      <xdr:rowOff>0</xdr:rowOff>
    </xdr:to>
    <xdr:sp>
      <xdr:nvSpPr>
        <xdr:cNvPr id="33" name="Line 72"/>
        <xdr:cNvSpPr>
          <a:spLocks/>
        </xdr:cNvSpPr>
      </xdr:nvSpPr>
      <xdr:spPr>
        <a:xfrm flipV="1">
          <a:off x="2533650" y="1905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161925</xdr:rowOff>
    </xdr:from>
    <xdr:to>
      <xdr:col>6</xdr:col>
      <xdr:colOff>0</xdr:colOff>
      <xdr:row>10</xdr:row>
      <xdr:rowOff>0</xdr:rowOff>
    </xdr:to>
    <xdr:sp>
      <xdr:nvSpPr>
        <xdr:cNvPr id="34" name="Line 73"/>
        <xdr:cNvSpPr>
          <a:spLocks/>
        </xdr:cNvSpPr>
      </xdr:nvSpPr>
      <xdr:spPr>
        <a:xfrm flipV="1">
          <a:off x="4000500" y="1905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9</xdr:row>
      <xdr:rowOff>0</xdr:rowOff>
    </xdr:from>
    <xdr:to>
      <xdr:col>6</xdr:col>
      <xdr:colOff>28575</xdr:colOff>
      <xdr:row>9</xdr:row>
      <xdr:rowOff>0</xdr:rowOff>
    </xdr:to>
    <xdr:sp>
      <xdr:nvSpPr>
        <xdr:cNvPr id="35" name="Line 74"/>
        <xdr:cNvSpPr>
          <a:spLocks/>
        </xdr:cNvSpPr>
      </xdr:nvSpPr>
      <xdr:spPr>
        <a:xfrm>
          <a:off x="2533650" y="19431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6" name="Line 75"/>
        <xdr:cNvSpPr>
          <a:spLocks/>
        </xdr:cNvSpPr>
      </xdr:nvSpPr>
      <xdr:spPr>
        <a:xfrm flipH="1">
          <a:off x="1085850" y="2143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14</xdr:row>
      <xdr:rowOff>0</xdr:rowOff>
    </xdr:from>
    <xdr:to>
      <xdr:col>3</xdr:col>
      <xdr:colOff>9525</xdr:colOff>
      <xdr:row>14</xdr:row>
      <xdr:rowOff>0</xdr:rowOff>
    </xdr:to>
    <xdr:sp>
      <xdr:nvSpPr>
        <xdr:cNvPr id="37" name="Line 76"/>
        <xdr:cNvSpPr>
          <a:spLocks/>
        </xdr:cNvSpPr>
      </xdr:nvSpPr>
      <xdr:spPr>
        <a:xfrm flipH="1">
          <a:off x="1085850" y="2943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0</xdr:colOff>
      <xdr:row>14</xdr:row>
      <xdr:rowOff>28575</xdr:rowOff>
    </xdr:to>
    <xdr:sp>
      <xdr:nvSpPr>
        <xdr:cNvPr id="38" name="Line 77"/>
        <xdr:cNvSpPr>
          <a:spLocks/>
        </xdr:cNvSpPr>
      </xdr:nvSpPr>
      <xdr:spPr>
        <a:xfrm>
          <a:off x="1114425" y="21145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14</xdr:row>
      <xdr:rowOff>123825</xdr:rowOff>
    </xdr:from>
    <xdr:to>
      <xdr:col>1</xdr:col>
      <xdr:colOff>266700</xdr:colOff>
      <xdr:row>16</xdr:row>
      <xdr:rowOff>28575</xdr:rowOff>
    </xdr:to>
    <xdr:sp>
      <xdr:nvSpPr>
        <xdr:cNvPr id="39" name="Line 78"/>
        <xdr:cNvSpPr>
          <a:spLocks/>
        </xdr:cNvSpPr>
      </xdr:nvSpPr>
      <xdr:spPr>
        <a:xfrm flipV="1">
          <a:off x="704850" y="3067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16</xdr:row>
      <xdr:rowOff>28575</xdr:rowOff>
    </xdr:from>
    <xdr:to>
      <xdr:col>1</xdr:col>
      <xdr:colOff>542925</xdr:colOff>
      <xdr:row>16</xdr:row>
      <xdr:rowOff>28575</xdr:rowOff>
    </xdr:to>
    <xdr:sp>
      <xdr:nvSpPr>
        <xdr:cNvPr id="40" name="Line 79"/>
        <xdr:cNvSpPr>
          <a:spLocks/>
        </xdr:cNvSpPr>
      </xdr:nvSpPr>
      <xdr:spPr>
        <a:xfrm>
          <a:off x="704850" y="3371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16</xdr:row>
      <xdr:rowOff>47625</xdr:rowOff>
    </xdr:from>
    <xdr:to>
      <xdr:col>4</xdr:col>
      <xdr:colOff>533400</xdr:colOff>
      <xdr:row>16</xdr:row>
      <xdr:rowOff>142875</xdr:rowOff>
    </xdr:to>
    <xdr:sp>
      <xdr:nvSpPr>
        <xdr:cNvPr id="41" name="AutoShape 85"/>
        <xdr:cNvSpPr>
          <a:spLocks/>
        </xdr:cNvSpPr>
      </xdr:nvSpPr>
      <xdr:spPr>
        <a:xfrm rot="5400000">
          <a:off x="2971800" y="339090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16</xdr:row>
      <xdr:rowOff>47625</xdr:rowOff>
    </xdr:from>
    <xdr:to>
      <xdr:col>5</xdr:col>
      <xdr:colOff>285750</xdr:colOff>
      <xdr:row>16</xdr:row>
      <xdr:rowOff>142875</xdr:rowOff>
    </xdr:to>
    <xdr:sp>
      <xdr:nvSpPr>
        <xdr:cNvPr id="42" name="AutoShape 86"/>
        <xdr:cNvSpPr>
          <a:spLocks/>
        </xdr:cNvSpPr>
      </xdr:nvSpPr>
      <xdr:spPr>
        <a:xfrm rot="16200000">
          <a:off x="3457575" y="339090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22</xdr:row>
      <xdr:rowOff>190500</xdr:rowOff>
    </xdr:from>
    <xdr:to>
      <xdr:col>1</xdr:col>
      <xdr:colOff>542925</xdr:colOff>
      <xdr:row>22</xdr:row>
      <xdr:rowOff>190500</xdr:rowOff>
    </xdr:to>
    <xdr:sp>
      <xdr:nvSpPr>
        <xdr:cNvPr id="43" name="Line 87"/>
        <xdr:cNvSpPr>
          <a:spLocks/>
        </xdr:cNvSpPr>
      </xdr:nvSpPr>
      <xdr:spPr>
        <a:xfrm>
          <a:off x="542925" y="4733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38</xdr:row>
      <xdr:rowOff>95250</xdr:rowOff>
    </xdr:from>
    <xdr:to>
      <xdr:col>1</xdr:col>
      <xdr:colOff>295275</xdr:colOff>
      <xdr:row>41</xdr:row>
      <xdr:rowOff>0</xdr:rowOff>
    </xdr:to>
    <xdr:sp>
      <xdr:nvSpPr>
        <xdr:cNvPr id="44" name="Line 88"/>
        <xdr:cNvSpPr>
          <a:spLocks/>
        </xdr:cNvSpPr>
      </xdr:nvSpPr>
      <xdr:spPr>
        <a:xfrm flipV="1">
          <a:off x="733425" y="78390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5</xdr:col>
      <xdr:colOff>0</xdr:colOff>
      <xdr:row>15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819275" y="2371725"/>
          <a:ext cx="1466850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12</xdr:row>
      <xdr:rowOff>161925</xdr:rowOff>
    </xdr:from>
    <xdr:to>
      <xdr:col>4</xdr:col>
      <xdr:colOff>142875</xdr:colOff>
      <xdr:row>13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419350" y="2733675"/>
          <a:ext cx="276225" cy="1809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11</xdr:row>
      <xdr:rowOff>133350</xdr:rowOff>
    </xdr:from>
    <xdr:to>
      <xdr:col>3</xdr:col>
      <xdr:colOff>371475</xdr:colOff>
      <xdr:row>12</xdr:row>
      <xdr:rowOff>95250</xdr:rowOff>
    </xdr:to>
    <xdr:sp>
      <xdr:nvSpPr>
        <xdr:cNvPr id="3" name="Oval 3" descr="25%"/>
        <xdr:cNvSpPr>
          <a:spLocks/>
        </xdr:cNvSpPr>
      </xdr:nvSpPr>
      <xdr:spPr>
        <a:xfrm>
          <a:off x="2028825" y="2505075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171450</xdr:rowOff>
    </xdr:from>
    <xdr:to>
      <xdr:col>4</xdr:col>
      <xdr:colOff>76200</xdr:colOff>
      <xdr:row>13</xdr:row>
      <xdr:rowOff>133350</xdr:rowOff>
    </xdr:to>
    <xdr:sp>
      <xdr:nvSpPr>
        <xdr:cNvPr id="4" name="Oval 5" descr="25%"/>
        <xdr:cNvSpPr>
          <a:spLocks/>
        </xdr:cNvSpPr>
      </xdr:nvSpPr>
      <xdr:spPr>
        <a:xfrm>
          <a:off x="2466975" y="2743200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133350</xdr:rowOff>
    </xdr:from>
    <xdr:to>
      <xdr:col>4</xdr:col>
      <xdr:colOff>533400</xdr:colOff>
      <xdr:row>12</xdr:row>
      <xdr:rowOff>95250</xdr:rowOff>
    </xdr:to>
    <xdr:sp>
      <xdr:nvSpPr>
        <xdr:cNvPr id="5" name="Oval 6" descr="25%"/>
        <xdr:cNvSpPr>
          <a:spLocks/>
        </xdr:cNvSpPr>
      </xdr:nvSpPr>
      <xdr:spPr>
        <a:xfrm>
          <a:off x="2924175" y="2505075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14</xdr:row>
      <xdr:rowOff>57150</xdr:rowOff>
    </xdr:from>
    <xdr:to>
      <xdr:col>3</xdr:col>
      <xdr:colOff>371475</xdr:colOff>
      <xdr:row>15</xdr:row>
      <xdr:rowOff>19050</xdr:rowOff>
    </xdr:to>
    <xdr:sp>
      <xdr:nvSpPr>
        <xdr:cNvPr id="6" name="Oval 7" descr="25%"/>
        <xdr:cNvSpPr>
          <a:spLocks/>
        </xdr:cNvSpPr>
      </xdr:nvSpPr>
      <xdr:spPr>
        <a:xfrm>
          <a:off x="2028825" y="3028950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57150</xdr:rowOff>
    </xdr:from>
    <xdr:to>
      <xdr:col>4</xdr:col>
      <xdr:colOff>533400</xdr:colOff>
      <xdr:row>15</xdr:row>
      <xdr:rowOff>19050</xdr:rowOff>
    </xdr:to>
    <xdr:sp>
      <xdr:nvSpPr>
        <xdr:cNvPr id="7" name="Oval 8" descr="25%"/>
        <xdr:cNvSpPr>
          <a:spLocks/>
        </xdr:cNvSpPr>
      </xdr:nvSpPr>
      <xdr:spPr>
        <a:xfrm>
          <a:off x="2924175" y="3028950"/>
          <a:ext cx="161925" cy="16192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13</xdr:row>
      <xdr:rowOff>152400</xdr:rowOff>
    </xdr:from>
    <xdr:to>
      <xdr:col>6</xdr:col>
      <xdr:colOff>19050</xdr:colOff>
      <xdr:row>13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685925" y="29241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12</xdr:row>
      <xdr:rowOff>161925</xdr:rowOff>
    </xdr:from>
    <xdr:to>
      <xdr:col>6</xdr:col>
      <xdr:colOff>19050</xdr:colOff>
      <xdr:row>12</xdr:row>
      <xdr:rowOff>161925</xdr:rowOff>
    </xdr:to>
    <xdr:sp>
      <xdr:nvSpPr>
        <xdr:cNvPr id="9" name="Line 10"/>
        <xdr:cNvSpPr>
          <a:spLocks/>
        </xdr:cNvSpPr>
      </xdr:nvSpPr>
      <xdr:spPr>
        <a:xfrm>
          <a:off x="1685925" y="27336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180975</xdr:rowOff>
    </xdr:from>
    <xdr:to>
      <xdr:col>3</xdr:col>
      <xdr:colOff>600075</xdr:colOff>
      <xdr:row>17</xdr:row>
      <xdr:rowOff>19050</xdr:rowOff>
    </xdr:to>
    <xdr:sp>
      <xdr:nvSpPr>
        <xdr:cNvPr id="10" name="Line 11"/>
        <xdr:cNvSpPr>
          <a:spLocks/>
        </xdr:cNvSpPr>
      </xdr:nvSpPr>
      <xdr:spPr>
        <a:xfrm>
          <a:off x="2419350" y="21526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180975</xdr:rowOff>
    </xdr:from>
    <xdr:to>
      <xdr:col>4</xdr:col>
      <xdr:colOff>142875</xdr:colOff>
      <xdr:row>17</xdr:row>
      <xdr:rowOff>19050</xdr:rowOff>
    </xdr:to>
    <xdr:sp>
      <xdr:nvSpPr>
        <xdr:cNvPr id="11" name="Line 12"/>
        <xdr:cNvSpPr>
          <a:spLocks/>
        </xdr:cNvSpPr>
      </xdr:nvSpPr>
      <xdr:spPr>
        <a:xfrm>
          <a:off x="2695575" y="21526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12</xdr:row>
      <xdr:rowOff>9525</xdr:rowOff>
    </xdr:from>
    <xdr:to>
      <xdr:col>3</xdr:col>
      <xdr:colOff>419100</xdr:colOff>
      <xdr:row>12</xdr:row>
      <xdr:rowOff>9525</xdr:rowOff>
    </xdr:to>
    <xdr:sp>
      <xdr:nvSpPr>
        <xdr:cNvPr id="12" name="Line 13"/>
        <xdr:cNvSpPr>
          <a:spLocks/>
        </xdr:cNvSpPr>
      </xdr:nvSpPr>
      <xdr:spPr>
        <a:xfrm flipH="1">
          <a:off x="1666875" y="2581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12</xdr:row>
      <xdr:rowOff>9525</xdr:rowOff>
    </xdr:from>
    <xdr:to>
      <xdr:col>6</xdr:col>
      <xdr:colOff>19050</xdr:colOff>
      <xdr:row>12</xdr:row>
      <xdr:rowOff>9525</xdr:rowOff>
    </xdr:to>
    <xdr:sp>
      <xdr:nvSpPr>
        <xdr:cNvPr id="13" name="Line 14"/>
        <xdr:cNvSpPr>
          <a:spLocks/>
        </xdr:cNvSpPr>
      </xdr:nvSpPr>
      <xdr:spPr>
        <a:xfrm>
          <a:off x="2867025" y="25812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14</xdr:row>
      <xdr:rowOff>142875</xdr:rowOff>
    </xdr:from>
    <xdr:to>
      <xdr:col>3</xdr:col>
      <xdr:colOff>419100</xdr:colOff>
      <xdr:row>14</xdr:row>
      <xdr:rowOff>142875</xdr:rowOff>
    </xdr:to>
    <xdr:sp>
      <xdr:nvSpPr>
        <xdr:cNvPr id="14" name="Line 15"/>
        <xdr:cNvSpPr>
          <a:spLocks/>
        </xdr:cNvSpPr>
      </xdr:nvSpPr>
      <xdr:spPr>
        <a:xfrm flipH="1">
          <a:off x="1666875" y="3114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142875</xdr:rowOff>
    </xdr:from>
    <xdr:to>
      <xdr:col>6</xdr:col>
      <xdr:colOff>19050</xdr:colOff>
      <xdr:row>14</xdr:row>
      <xdr:rowOff>142875</xdr:rowOff>
    </xdr:to>
    <xdr:sp>
      <xdr:nvSpPr>
        <xdr:cNvPr id="15" name="Line 16"/>
        <xdr:cNvSpPr>
          <a:spLocks/>
        </xdr:cNvSpPr>
      </xdr:nvSpPr>
      <xdr:spPr>
        <a:xfrm>
          <a:off x="2867025" y="3114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11</xdr:row>
      <xdr:rowOff>180975</xdr:rowOff>
    </xdr:from>
    <xdr:to>
      <xdr:col>2</xdr:col>
      <xdr:colOff>581025</xdr:colOff>
      <xdr:row>12</xdr:row>
      <xdr:rowOff>180975</xdr:rowOff>
    </xdr:to>
    <xdr:sp>
      <xdr:nvSpPr>
        <xdr:cNvPr id="16" name="Line 17"/>
        <xdr:cNvSpPr>
          <a:spLocks/>
        </xdr:cNvSpPr>
      </xdr:nvSpPr>
      <xdr:spPr>
        <a:xfrm>
          <a:off x="1714500" y="25527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13</xdr:row>
      <xdr:rowOff>123825</xdr:rowOff>
    </xdr:from>
    <xdr:to>
      <xdr:col>2</xdr:col>
      <xdr:colOff>581025</xdr:colOff>
      <xdr:row>14</xdr:row>
      <xdr:rowOff>180975</xdr:rowOff>
    </xdr:to>
    <xdr:sp>
      <xdr:nvSpPr>
        <xdr:cNvPr id="17" name="Line 18"/>
        <xdr:cNvSpPr>
          <a:spLocks/>
        </xdr:cNvSpPr>
      </xdr:nvSpPr>
      <xdr:spPr>
        <a:xfrm>
          <a:off x="1714500" y="2895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11</xdr:row>
      <xdr:rowOff>171450</xdr:rowOff>
    </xdr:from>
    <xdr:to>
      <xdr:col>5</xdr:col>
      <xdr:colOff>723900</xdr:colOff>
      <xdr:row>13</xdr:row>
      <xdr:rowOff>0</xdr:rowOff>
    </xdr:to>
    <xdr:sp>
      <xdr:nvSpPr>
        <xdr:cNvPr id="18" name="Line 19"/>
        <xdr:cNvSpPr>
          <a:spLocks/>
        </xdr:cNvSpPr>
      </xdr:nvSpPr>
      <xdr:spPr>
        <a:xfrm>
          <a:off x="4010025" y="2543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123825</xdr:rowOff>
    </xdr:from>
    <xdr:to>
      <xdr:col>6</xdr:col>
      <xdr:colOff>0</xdr:colOff>
      <xdr:row>14</xdr:row>
      <xdr:rowOff>190500</xdr:rowOff>
    </xdr:to>
    <xdr:sp>
      <xdr:nvSpPr>
        <xdr:cNvPr id="19" name="Line 20"/>
        <xdr:cNvSpPr>
          <a:spLocks/>
        </xdr:cNvSpPr>
      </xdr:nvSpPr>
      <xdr:spPr>
        <a:xfrm>
          <a:off x="4019550" y="2895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10</xdr:row>
      <xdr:rowOff>0</xdr:rowOff>
    </xdr:from>
    <xdr:to>
      <xdr:col>3</xdr:col>
      <xdr:colOff>285750</xdr:colOff>
      <xdr:row>12</xdr:row>
      <xdr:rowOff>142875</xdr:rowOff>
    </xdr:to>
    <xdr:sp>
      <xdr:nvSpPr>
        <xdr:cNvPr id="20" name="Line 21"/>
        <xdr:cNvSpPr>
          <a:spLocks/>
        </xdr:cNvSpPr>
      </xdr:nvSpPr>
      <xdr:spPr>
        <a:xfrm>
          <a:off x="2105025" y="217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10</xdr:row>
      <xdr:rowOff>0</xdr:rowOff>
    </xdr:from>
    <xdr:to>
      <xdr:col>4</xdr:col>
      <xdr:colOff>447675</xdr:colOff>
      <xdr:row>12</xdr:row>
      <xdr:rowOff>142875</xdr:rowOff>
    </xdr:to>
    <xdr:sp>
      <xdr:nvSpPr>
        <xdr:cNvPr id="21" name="Line 22"/>
        <xdr:cNvSpPr>
          <a:spLocks/>
        </xdr:cNvSpPr>
      </xdr:nvSpPr>
      <xdr:spPr>
        <a:xfrm>
          <a:off x="3000375" y="217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10</xdr:row>
      <xdr:rowOff>9525</xdr:rowOff>
    </xdr:from>
    <xdr:to>
      <xdr:col>3</xdr:col>
      <xdr:colOff>628650</xdr:colOff>
      <xdr:row>10</xdr:row>
      <xdr:rowOff>9525</xdr:rowOff>
    </xdr:to>
    <xdr:sp>
      <xdr:nvSpPr>
        <xdr:cNvPr id="22" name="Line 23"/>
        <xdr:cNvSpPr>
          <a:spLocks/>
        </xdr:cNvSpPr>
      </xdr:nvSpPr>
      <xdr:spPr>
        <a:xfrm>
          <a:off x="2085975" y="2181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10</xdr:row>
      <xdr:rowOff>9525</xdr:rowOff>
    </xdr:from>
    <xdr:to>
      <xdr:col>4</xdr:col>
      <xdr:colOff>476250</xdr:colOff>
      <xdr:row>10</xdr:row>
      <xdr:rowOff>9525</xdr:rowOff>
    </xdr:to>
    <xdr:sp>
      <xdr:nvSpPr>
        <xdr:cNvPr id="23" name="Line 24"/>
        <xdr:cNvSpPr>
          <a:spLocks/>
        </xdr:cNvSpPr>
      </xdr:nvSpPr>
      <xdr:spPr>
        <a:xfrm>
          <a:off x="2667000" y="2181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14</xdr:row>
      <xdr:rowOff>19050</xdr:rowOff>
    </xdr:from>
    <xdr:to>
      <xdr:col>3</xdr:col>
      <xdr:colOff>285750</xdr:colOff>
      <xdr:row>16</xdr:row>
      <xdr:rowOff>76200</xdr:rowOff>
    </xdr:to>
    <xdr:sp>
      <xdr:nvSpPr>
        <xdr:cNvPr id="24" name="Line 25"/>
        <xdr:cNvSpPr>
          <a:spLocks/>
        </xdr:cNvSpPr>
      </xdr:nvSpPr>
      <xdr:spPr>
        <a:xfrm>
          <a:off x="2105025" y="2990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14</xdr:row>
      <xdr:rowOff>19050</xdr:rowOff>
    </xdr:from>
    <xdr:to>
      <xdr:col>4</xdr:col>
      <xdr:colOff>447675</xdr:colOff>
      <xdr:row>16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3000375" y="2990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47625</xdr:rowOff>
    </xdr:from>
    <xdr:to>
      <xdr:col>3</xdr:col>
      <xdr:colOff>628650</xdr:colOff>
      <xdr:row>16</xdr:row>
      <xdr:rowOff>47625</xdr:rowOff>
    </xdr:to>
    <xdr:sp>
      <xdr:nvSpPr>
        <xdr:cNvPr id="26" name="Line 27"/>
        <xdr:cNvSpPr>
          <a:spLocks/>
        </xdr:cNvSpPr>
      </xdr:nvSpPr>
      <xdr:spPr>
        <a:xfrm>
          <a:off x="2085975" y="3419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16</xdr:row>
      <xdr:rowOff>47625</xdr:rowOff>
    </xdr:from>
    <xdr:to>
      <xdr:col>4</xdr:col>
      <xdr:colOff>476250</xdr:colOff>
      <xdr:row>16</xdr:row>
      <xdr:rowOff>47625</xdr:rowOff>
    </xdr:to>
    <xdr:sp>
      <xdr:nvSpPr>
        <xdr:cNvPr id="27" name="Line 28"/>
        <xdr:cNvSpPr>
          <a:spLocks/>
        </xdr:cNvSpPr>
      </xdr:nvSpPr>
      <xdr:spPr>
        <a:xfrm>
          <a:off x="2667000" y="3419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10</xdr:row>
      <xdr:rowOff>0</xdr:rowOff>
    </xdr:from>
    <xdr:to>
      <xdr:col>3</xdr:col>
      <xdr:colOff>257175</xdr:colOff>
      <xdr:row>11</xdr:row>
      <xdr:rowOff>180975</xdr:rowOff>
    </xdr:to>
    <xdr:sp>
      <xdr:nvSpPr>
        <xdr:cNvPr id="28" name="Line 29"/>
        <xdr:cNvSpPr>
          <a:spLocks/>
        </xdr:cNvSpPr>
      </xdr:nvSpPr>
      <xdr:spPr>
        <a:xfrm flipH="1" flipV="1">
          <a:off x="1495425" y="2171700"/>
          <a:ext cx="581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14</xdr:row>
      <xdr:rowOff>171450</xdr:rowOff>
    </xdr:from>
    <xdr:to>
      <xdr:col>5</xdr:col>
      <xdr:colOff>200025</xdr:colOff>
      <xdr:row>15</xdr:row>
      <xdr:rowOff>133350</xdr:rowOff>
    </xdr:to>
    <xdr:sp>
      <xdr:nvSpPr>
        <xdr:cNvPr id="29" name="Line 31"/>
        <xdr:cNvSpPr>
          <a:spLocks/>
        </xdr:cNvSpPr>
      </xdr:nvSpPr>
      <xdr:spPr>
        <a:xfrm>
          <a:off x="3028950" y="3143250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10</xdr:row>
      <xdr:rowOff>152400</xdr:rowOff>
    </xdr:from>
    <xdr:to>
      <xdr:col>5</xdr:col>
      <xdr:colOff>190500</xdr:colOff>
      <xdr:row>11</xdr:row>
      <xdr:rowOff>180975</xdr:rowOff>
    </xdr:to>
    <xdr:sp>
      <xdr:nvSpPr>
        <xdr:cNvPr id="30" name="Line 32"/>
        <xdr:cNvSpPr>
          <a:spLocks/>
        </xdr:cNvSpPr>
      </xdr:nvSpPr>
      <xdr:spPr>
        <a:xfrm flipV="1">
          <a:off x="3038475" y="2324100"/>
          <a:ext cx="4381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161925</xdr:rowOff>
    </xdr:from>
    <xdr:to>
      <xdr:col>5</xdr:col>
      <xdr:colOff>28575</xdr:colOff>
      <xdr:row>13</xdr:row>
      <xdr:rowOff>66675</xdr:rowOff>
    </xdr:to>
    <xdr:sp>
      <xdr:nvSpPr>
        <xdr:cNvPr id="31" name="Line 33"/>
        <xdr:cNvSpPr>
          <a:spLocks/>
        </xdr:cNvSpPr>
      </xdr:nvSpPr>
      <xdr:spPr>
        <a:xfrm flipV="1">
          <a:off x="2571750" y="27336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171450</xdr:rowOff>
    </xdr:from>
    <xdr:to>
      <xdr:col>3</xdr:col>
      <xdr:colOff>0</xdr:colOff>
      <xdr:row>10</xdr:row>
      <xdr:rowOff>161925</xdr:rowOff>
    </xdr:to>
    <xdr:sp>
      <xdr:nvSpPr>
        <xdr:cNvPr id="32" name="Line 34"/>
        <xdr:cNvSpPr>
          <a:spLocks/>
        </xdr:cNvSpPr>
      </xdr:nvSpPr>
      <xdr:spPr>
        <a:xfrm>
          <a:off x="1819275" y="1943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171450</xdr:rowOff>
    </xdr:from>
    <xdr:to>
      <xdr:col>5</xdr:col>
      <xdr:colOff>0</xdr:colOff>
      <xdr:row>10</xdr:row>
      <xdr:rowOff>161925</xdr:rowOff>
    </xdr:to>
    <xdr:sp>
      <xdr:nvSpPr>
        <xdr:cNvPr id="33" name="Line 35"/>
        <xdr:cNvSpPr>
          <a:spLocks/>
        </xdr:cNvSpPr>
      </xdr:nvSpPr>
      <xdr:spPr>
        <a:xfrm>
          <a:off x="3286125" y="1943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9</xdr:row>
      <xdr:rowOff>0</xdr:rowOff>
    </xdr:from>
    <xdr:to>
      <xdr:col>5</xdr:col>
      <xdr:colOff>38100</xdr:colOff>
      <xdr:row>9</xdr:row>
      <xdr:rowOff>0</xdr:rowOff>
    </xdr:to>
    <xdr:sp>
      <xdr:nvSpPr>
        <xdr:cNvPr id="34" name="Line 36"/>
        <xdr:cNvSpPr>
          <a:spLocks/>
        </xdr:cNvSpPr>
      </xdr:nvSpPr>
      <xdr:spPr>
        <a:xfrm>
          <a:off x="1790700" y="19716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11</xdr:row>
      <xdr:rowOff>0</xdr:rowOff>
    </xdr:from>
    <xdr:to>
      <xdr:col>2</xdr:col>
      <xdr:colOff>390525</xdr:colOff>
      <xdr:row>11</xdr:row>
      <xdr:rowOff>0</xdr:rowOff>
    </xdr:to>
    <xdr:sp>
      <xdr:nvSpPr>
        <xdr:cNvPr id="35" name="Line 37"/>
        <xdr:cNvSpPr>
          <a:spLocks/>
        </xdr:cNvSpPr>
      </xdr:nvSpPr>
      <xdr:spPr>
        <a:xfrm>
          <a:off x="904875" y="2371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15</xdr:row>
      <xdr:rowOff>114300</xdr:rowOff>
    </xdr:from>
    <xdr:to>
      <xdr:col>2</xdr:col>
      <xdr:colOff>390525</xdr:colOff>
      <xdr:row>15</xdr:row>
      <xdr:rowOff>114300</xdr:rowOff>
    </xdr:to>
    <xdr:sp>
      <xdr:nvSpPr>
        <xdr:cNvPr id="36" name="Line 38"/>
        <xdr:cNvSpPr>
          <a:spLocks/>
        </xdr:cNvSpPr>
      </xdr:nvSpPr>
      <xdr:spPr>
        <a:xfrm>
          <a:off x="904875" y="328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10</xdr:row>
      <xdr:rowOff>161925</xdr:rowOff>
    </xdr:from>
    <xdr:to>
      <xdr:col>1</xdr:col>
      <xdr:colOff>495300</xdr:colOff>
      <xdr:row>15</xdr:row>
      <xdr:rowOff>142875</xdr:rowOff>
    </xdr:to>
    <xdr:sp>
      <xdr:nvSpPr>
        <xdr:cNvPr id="37" name="Line 39"/>
        <xdr:cNvSpPr>
          <a:spLocks/>
        </xdr:cNvSpPr>
      </xdr:nvSpPr>
      <xdr:spPr>
        <a:xfrm>
          <a:off x="933450" y="2333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14</xdr:row>
      <xdr:rowOff>180975</xdr:rowOff>
    </xdr:from>
    <xdr:to>
      <xdr:col>3</xdr:col>
      <xdr:colOff>266700</xdr:colOff>
      <xdr:row>16</xdr:row>
      <xdr:rowOff>123825</xdr:rowOff>
    </xdr:to>
    <xdr:sp>
      <xdr:nvSpPr>
        <xdr:cNvPr id="38" name="Line 40"/>
        <xdr:cNvSpPr>
          <a:spLocks/>
        </xdr:cNvSpPr>
      </xdr:nvSpPr>
      <xdr:spPr>
        <a:xfrm flipH="1">
          <a:off x="1524000" y="3152775"/>
          <a:ext cx="5619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23</xdr:row>
      <xdr:rowOff>0</xdr:rowOff>
    </xdr:from>
    <xdr:to>
      <xdr:col>1</xdr:col>
      <xdr:colOff>571500</xdr:colOff>
      <xdr:row>23</xdr:row>
      <xdr:rowOff>0</xdr:rowOff>
    </xdr:to>
    <xdr:sp>
      <xdr:nvSpPr>
        <xdr:cNvPr id="39" name="Line 42"/>
        <xdr:cNvSpPr>
          <a:spLocks/>
        </xdr:cNvSpPr>
      </xdr:nvSpPr>
      <xdr:spPr>
        <a:xfrm>
          <a:off x="571500" y="4772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104775</xdr:rowOff>
    </xdr:from>
    <xdr:to>
      <xdr:col>1</xdr:col>
      <xdr:colOff>323850</xdr:colOff>
      <xdr:row>41</xdr:row>
      <xdr:rowOff>9525</xdr:rowOff>
    </xdr:to>
    <xdr:sp>
      <xdr:nvSpPr>
        <xdr:cNvPr id="40" name="Line 43"/>
        <xdr:cNvSpPr>
          <a:spLocks/>
        </xdr:cNvSpPr>
      </xdr:nvSpPr>
      <xdr:spPr>
        <a:xfrm flipV="1">
          <a:off x="762000" y="7877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57150</xdr:rowOff>
    </xdr:from>
    <xdr:to>
      <xdr:col>1</xdr:col>
      <xdr:colOff>133350</xdr:colOff>
      <xdr:row>17</xdr:row>
      <xdr:rowOff>9525</xdr:rowOff>
    </xdr:to>
    <xdr:sp>
      <xdr:nvSpPr>
        <xdr:cNvPr id="41" name="Line 44"/>
        <xdr:cNvSpPr>
          <a:spLocks/>
        </xdr:cNvSpPr>
      </xdr:nvSpPr>
      <xdr:spPr>
        <a:xfrm flipV="1">
          <a:off x="571500" y="32289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9525</xdr:rowOff>
    </xdr:from>
    <xdr:to>
      <xdr:col>1</xdr:col>
      <xdr:colOff>495300</xdr:colOff>
      <xdr:row>17</xdr:row>
      <xdr:rowOff>9525</xdr:rowOff>
    </xdr:to>
    <xdr:sp>
      <xdr:nvSpPr>
        <xdr:cNvPr id="42" name="Line 45"/>
        <xdr:cNvSpPr>
          <a:spLocks/>
        </xdr:cNvSpPr>
      </xdr:nvSpPr>
      <xdr:spPr>
        <a:xfrm>
          <a:off x="571500" y="3581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12</xdr:row>
      <xdr:rowOff>152400</xdr:rowOff>
    </xdr:from>
    <xdr:to>
      <xdr:col>5</xdr:col>
      <xdr:colOff>685800</xdr:colOff>
      <xdr:row>13</xdr:row>
      <xdr:rowOff>47625</xdr:rowOff>
    </xdr:to>
    <xdr:sp>
      <xdr:nvSpPr>
        <xdr:cNvPr id="43" name="AutoShape 46"/>
        <xdr:cNvSpPr>
          <a:spLocks/>
        </xdr:cNvSpPr>
      </xdr:nvSpPr>
      <xdr:spPr>
        <a:xfrm>
          <a:off x="3876675" y="272415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13</xdr:row>
      <xdr:rowOff>76200</xdr:rowOff>
    </xdr:from>
    <xdr:to>
      <xdr:col>5</xdr:col>
      <xdr:colOff>609600</xdr:colOff>
      <xdr:row>13</xdr:row>
      <xdr:rowOff>171450</xdr:rowOff>
    </xdr:to>
    <xdr:sp>
      <xdr:nvSpPr>
        <xdr:cNvPr id="44" name="AutoShape 47"/>
        <xdr:cNvSpPr>
          <a:spLocks/>
        </xdr:cNvSpPr>
      </xdr:nvSpPr>
      <xdr:spPr>
        <a:xfrm rot="10800000">
          <a:off x="3800475" y="2847975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76200</xdr:rowOff>
    </xdr:from>
    <xdr:to>
      <xdr:col>3</xdr:col>
      <xdr:colOff>609600</xdr:colOff>
      <xdr:row>16</xdr:row>
      <xdr:rowOff>171450</xdr:rowOff>
    </xdr:to>
    <xdr:sp>
      <xdr:nvSpPr>
        <xdr:cNvPr id="45" name="AutoShape 48"/>
        <xdr:cNvSpPr>
          <a:spLocks/>
        </xdr:cNvSpPr>
      </xdr:nvSpPr>
      <xdr:spPr>
        <a:xfrm rot="5400000">
          <a:off x="2333625" y="344805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16</xdr:row>
      <xdr:rowOff>76200</xdr:rowOff>
    </xdr:from>
    <xdr:to>
      <xdr:col>4</xdr:col>
      <xdr:colOff>238125</xdr:colOff>
      <xdr:row>16</xdr:row>
      <xdr:rowOff>171450</xdr:rowOff>
    </xdr:to>
    <xdr:sp>
      <xdr:nvSpPr>
        <xdr:cNvPr id="46" name="AutoShape 49"/>
        <xdr:cNvSpPr>
          <a:spLocks/>
        </xdr:cNvSpPr>
      </xdr:nvSpPr>
      <xdr:spPr>
        <a:xfrm rot="16200000">
          <a:off x="2695575" y="344805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23</xdr:row>
      <xdr:rowOff>0</xdr:rowOff>
    </xdr:from>
    <xdr:to>
      <xdr:col>1</xdr:col>
      <xdr:colOff>561975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4743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38</xdr:row>
      <xdr:rowOff>104775</xdr:rowOff>
    </xdr:from>
    <xdr:to>
      <xdr:col>1</xdr:col>
      <xdr:colOff>314325</xdr:colOff>
      <xdr:row>41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52475" y="78486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19050</xdr:colOff>
      <xdr:row>13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2505075" y="2143125"/>
          <a:ext cx="148590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11</xdr:row>
      <xdr:rowOff>104775</xdr:rowOff>
    </xdr:from>
    <xdr:to>
      <xdr:col>5</xdr:col>
      <xdr:colOff>123825</xdr:colOff>
      <xdr:row>12</xdr:row>
      <xdr:rowOff>104775</xdr:rowOff>
    </xdr:to>
    <xdr:sp>
      <xdr:nvSpPr>
        <xdr:cNvPr id="4" name="Rectangle 4" descr="25%"/>
        <xdr:cNvSpPr>
          <a:spLocks/>
        </xdr:cNvSpPr>
      </xdr:nvSpPr>
      <xdr:spPr>
        <a:xfrm>
          <a:off x="3124200" y="2447925"/>
          <a:ext cx="238125" cy="2000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10</xdr:row>
      <xdr:rowOff>95250</xdr:rowOff>
    </xdr:from>
    <xdr:to>
      <xdr:col>4</xdr:col>
      <xdr:colOff>257175</xdr:colOff>
      <xdr:row>11</xdr:row>
      <xdr:rowOff>38100</xdr:rowOff>
    </xdr:to>
    <xdr:sp>
      <xdr:nvSpPr>
        <xdr:cNvPr id="5" name="Oval 5" descr="25%"/>
        <xdr:cNvSpPr>
          <a:spLocks/>
        </xdr:cNvSpPr>
      </xdr:nvSpPr>
      <xdr:spPr>
        <a:xfrm>
          <a:off x="2619375" y="2238375"/>
          <a:ext cx="142875" cy="14287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95250</xdr:rowOff>
    </xdr:from>
    <xdr:to>
      <xdr:col>5</xdr:col>
      <xdr:colOff>66675</xdr:colOff>
      <xdr:row>11</xdr:row>
      <xdr:rowOff>38100</xdr:rowOff>
    </xdr:to>
    <xdr:sp>
      <xdr:nvSpPr>
        <xdr:cNvPr id="6" name="Oval 6" descr="25%"/>
        <xdr:cNvSpPr>
          <a:spLocks/>
        </xdr:cNvSpPr>
      </xdr:nvSpPr>
      <xdr:spPr>
        <a:xfrm>
          <a:off x="3162300" y="2238375"/>
          <a:ext cx="142875" cy="14287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10</xdr:row>
      <xdr:rowOff>95250</xdr:rowOff>
    </xdr:from>
    <xdr:to>
      <xdr:col>5</xdr:col>
      <xdr:colOff>638175</xdr:colOff>
      <xdr:row>11</xdr:row>
      <xdr:rowOff>38100</xdr:rowOff>
    </xdr:to>
    <xdr:sp>
      <xdr:nvSpPr>
        <xdr:cNvPr id="7" name="Oval 7" descr="25%"/>
        <xdr:cNvSpPr>
          <a:spLocks/>
        </xdr:cNvSpPr>
      </xdr:nvSpPr>
      <xdr:spPr>
        <a:xfrm>
          <a:off x="3733800" y="2238375"/>
          <a:ext cx="142875" cy="14287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12</xdr:row>
      <xdr:rowOff>180975</xdr:rowOff>
    </xdr:from>
    <xdr:to>
      <xdr:col>4</xdr:col>
      <xdr:colOff>257175</xdr:colOff>
      <xdr:row>13</xdr:row>
      <xdr:rowOff>123825</xdr:rowOff>
    </xdr:to>
    <xdr:sp>
      <xdr:nvSpPr>
        <xdr:cNvPr id="8" name="Oval 8" descr="25%"/>
        <xdr:cNvSpPr>
          <a:spLocks/>
        </xdr:cNvSpPr>
      </xdr:nvSpPr>
      <xdr:spPr>
        <a:xfrm>
          <a:off x="2619375" y="2724150"/>
          <a:ext cx="142875" cy="14287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12</xdr:row>
      <xdr:rowOff>180975</xdr:rowOff>
    </xdr:from>
    <xdr:to>
      <xdr:col>5</xdr:col>
      <xdr:colOff>66675</xdr:colOff>
      <xdr:row>13</xdr:row>
      <xdr:rowOff>123825</xdr:rowOff>
    </xdr:to>
    <xdr:sp>
      <xdr:nvSpPr>
        <xdr:cNvPr id="9" name="Oval 9" descr="25%"/>
        <xdr:cNvSpPr>
          <a:spLocks/>
        </xdr:cNvSpPr>
      </xdr:nvSpPr>
      <xdr:spPr>
        <a:xfrm>
          <a:off x="3162300" y="2724150"/>
          <a:ext cx="142875" cy="14287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12</xdr:row>
      <xdr:rowOff>180975</xdr:rowOff>
    </xdr:from>
    <xdr:to>
      <xdr:col>5</xdr:col>
      <xdr:colOff>638175</xdr:colOff>
      <xdr:row>13</xdr:row>
      <xdr:rowOff>123825</xdr:rowOff>
    </xdr:to>
    <xdr:sp>
      <xdr:nvSpPr>
        <xdr:cNvPr id="10" name="Oval 10" descr="25%"/>
        <xdr:cNvSpPr>
          <a:spLocks/>
        </xdr:cNvSpPr>
      </xdr:nvSpPr>
      <xdr:spPr>
        <a:xfrm>
          <a:off x="3733800" y="2724150"/>
          <a:ext cx="142875" cy="142875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11</xdr:row>
      <xdr:rowOff>104775</xdr:rowOff>
    </xdr:from>
    <xdr:to>
      <xdr:col>8</xdr:col>
      <xdr:colOff>19050</xdr:colOff>
      <xdr:row>11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2047875" y="244792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12</xdr:row>
      <xdr:rowOff>104775</xdr:rowOff>
    </xdr:from>
    <xdr:to>
      <xdr:col>8</xdr:col>
      <xdr:colOff>19050</xdr:colOff>
      <xdr:row>12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2047875" y="264795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10</xdr:row>
      <xdr:rowOff>161925</xdr:rowOff>
    </xdr:from>
    <xdr:to>
      <xdr:col>4</xdr:col>
      <xdr:colOff>323850</xdr:colOff>
      <xdr:row>10</xdr:row>
      <xdr:rowOff>161925</xdr:rowOff>
    </xdr:to>
    <xdr:sp>
      <xdr:nvSpPr>
        <xdr:cNvPr id="13" name="Line 13"/>
        <xdr:cNvSpPr>
          <a:spLocks/>
        </xdr:cNvSpPr>
      </xdr:nvSpPr>
      <xdr:spPr>
        <a:xfrm flipH="1">
          <a:off x="2181225" y="230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13</xdr:row>
      <xdr:rowOff>47625</xdr:rowOff>
    </xdr:from>
    <xdr:to>
      <xdr:col>4</xdr:col>
      <xdr:colOff>323850</xdr:colOff>
      <xdr:row>13</xdr:row>
      <xdr:rowOff>47625</xdr:rowOff>
    </xdr:to>
    <xdr:sp>
      <xdr:nvSpPr>
        <xdr:cNvPr id="14" name="Line 14"/>
        <xdr:cNvSpPr>
          <a:spLocks/>
        </xdr:cNvSpPr>
      </xdr:nvSpPr>
      <xdr:spPr>
        <a:xfrm flipH="1">
          <a:off x="2181225" y="2790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10</xdr:row>
      <xdr:rowOff>123825</xdr:rowOff>
    </xdr:from>
    <xdr:to>
      <xdr:col>3</xdr:col>
      <xdr:colOff>466725</xdr:colOff>
      <xdr:row>11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2238375" y="2266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12</xdr:row>
      <xdr:rowOff>85725</xdr:rowOff>
    </xdr:from>
    <xdr:to>
      <xdr:col>3</xdr:col>
      <xdr:colOff>466725</xdr:colOff>
      <xdr:row>13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2238375" y="2628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10</xdr:row>
      <xdr:rowOff>161925</xdr:rowOff>
    </xdr:from>
    <xdr:to>
      <xdr:col>6</xdr:col>
      <xdr:colOff>695325</xdr:colOff>
      <xdr:row>10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3667125" y="23050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13</xdr:row>
      <xdr:rowOff>47625</xdr:rowOff>
    </xdr:from>
    <xdr:to>
      <xdr:col>6</xdr:col>
      <xdr:colOff>695325</xdr:colOff>
      <xdr:row>13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3667125" y="27908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123825</xdr:rowOff>
    </xdr:from>
    <xdr:to>
      <xdr:col>6</xdr:col>
      <xdr:colOff>638175</xdr:colOff>
      <xdr:row>11</xdr:row>
      <xdr:rowOff>133350</xdr:rowOff>
    </xdr:to>
    <xdr:sp>
      <xdr:nvSpPr>
        <xdr:cNvPr id="19" name="Line 19"/>
        <xdr:cNvSpPr>
          <a:spLocks/>
        </xdr:cNvSpPr>
      </xdr:nvSpPr>
      <xdr:spPr>
        <a:xfrm>
          <a:off x="4610100" y="2266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12</xdr:row>
      <xdr:rowOff>85725</xdr:rowOff>
    </xdr:from>
    <xdr:to>
      <xdr:col>6</xdr:col>
      <xdr:colOff>638175</xdr:colOff>
      <xdr:row>13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4610100" y="2628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10</xdr:row>
      <xdr:rowOff>161925</xdr:rowOff>
    </xdr:from>
    <xdr:to>
      <xdr:col>5</xdr:col>
      <xdr:colOff>209550</xdr:colOff>
      <xdr:row>10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3114675" y="2305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47625</xdr:rowOff>
    </xdr:from>
    <xdr:to>
      <xdr:col>5</xdr:col>
      <xdr:colOff>209550</xdr:colOff>
      <xdr:row>13</xdr:row>
      <xdr:rowOff>47625</xdr:rowOff>
    </xdr:to>
    <xdr:sp>
      <xdr:nvSpPr>
        <xdr:cNvPr id="22" name="Line 22"/>
        <xdr:cNvSpPr>
          <a:spLocks/>
        </xdr:cNvSpPr>
      </xdr:nvSpPr>
      <xdr:spPr>
        <a:xfrm>
          <a:off x="3114675" y="2790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10</xdr:row>
      <xdr:rowOff>123825</xdr:rowOff>
    </xdr:from>
    <xdr:to>
      <xdr:col>5</xdr:col>
      <xdr:colOff>190500</xdr:colOff>
      <xdr:row>11</xdr:row>
      <xdr:rowOff>133350</xdr:rowOff>
    </xdr:to>
    <xdr:sp>
      <xdr:nvSpPr>
        <xdr:cNvPr id="23" name="Line 24"/>
        <xdr:cNvSpPr>
          <a:spLocks/>
        </xdr:cNvSpPr>
      </xdr:nvSpPr>
      <xdr:spPr>
        <a:xfrm>
          <a:off x="3429000" y="2266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85725</xdr:rowOff>
    </xdr:from>
    <xdr:to>
      <xdr:col>5</xdr:col>
      <xdr:colOff>190500</xdr:colOff>
      <xdr:row>13</xdr:row>
      <xdr:rowOff>95250</xdr:rowOff>
    </xdr:to>
    <xdr:sp>
      <xdr:nvSpPr>
        <xdr:cNvPr id="24" name="Line 25"/>
        <xdr:cNvSpPr>
          <a:spLocks/>
        </xdr:cNvSpPr>
      </xdr:nvSpPr>
      <xdr:spPr>
        <a:xfrm>
          <a:off x="3429000" y="2628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8</xdr:row>
      <xdr:rowOff>133350</xdr:rowOff>
    </xdr:from>
    <xdr:to>
      <xdr:col>4</xdr:col>
      <xdr:colOff>609600</xdr:colOff>
      <xdr:row>16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3114675" y="187642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8</xdr:row>
      <xdr:rowOff>123825</xdr:rowOff>
    </xdr:from>
    <xdr:to>
      <xdr:col>5</xdr:col>
      <xdr:colOff>123825</xdr:colOff>
      <xdr:row>16</xdr:row>
      <xdr:rowOff>104775</xdr:rowOff>
    </xdr:to>
    <xdr:sp>
      <xdr:nvSpPr>
        <xdr:cNvPr id="26" name="Line 27"/>
        <xdr:cNvSpPr>
          <a:spLocks/>
        </xdr:cNvSpPr>
      </xdr:nvSpPr>
      <xdr:spPr>
        <a:xfrm>
          <a:off x="3362325" y="18669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171450</xdr:rowOff>
    </xdr:from>
    <xdr:to>
      <xdr:col>4</xdr:col>
      <xdr:colOff>180975</xdr:colOff>
      <xdr:row>11</xdr:row>
      <xdr:rowOff>85725</xdr:rowOff>
    </xdr:to>
    <xdr:sp>
      <xdr:nvSpPr>
        <xdr:cNvPr id="27" name="Line 28"/>
        <xdr:cNvSpPr>
          <a:spLocks/>
        </xdr:cNvSpPr>
      </xdr:nvSpPr>
      <xdr:spPr>
        <a:xfrm flipV="1">
          <a:off x="2686050" y="19145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95250</xdr:rowOff>
    </xdr:from>
    <xdr:to>
      <xdr:col>4</xdr:col>
      <xdr:colOff>180975</xdr:colOff>
      <xdr:row>16</xdr:row>
      <xdr:rowOff>47625</xdr:rowOff>
    </xdr:to>
    <xdr:sp>
      <xdr:nvSpPr>
        <xdr:cNvPr id="28" name="Line 29"/>
        <xdr:cNvSpPr>
          <a:spLocks/>
        </xdr:cNvSpPr>
      </xdr:nvSpPr>
      <xdr:spPr>
        <a:xfrm flipV="1">
          <a:off x="2686050" y="26384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9525</xdr:rowOff>
    </xdr:from>
    <xdr:to>
      <xdr:col>4</xdr:col>
      <xdr:colOff>638175</xdr:colOff>
      <xdr:row>9</xdr:row>
      <xdr:rowOff>9525</xdr:rowOff>
    </xdr:to>
    <xdr:sp>
      <xdr:nvSpPr>
        <xdr:cNvPr id="29" name="Line 30"/>
        <xdr:cNvSpPr>
          <a:spLocks/>
        </xdr:cNvSpPr>
      </xdr:nvSpPr>
      <xdr:spPr>
        <a:xfrm>
          <a:off x="2647950" y="1952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16</xdr:row>
      <xdr:rowOff>0</xdr:rowOff>
    </xdr:from>
    <xdr:to>
      <xdr:col>4</xdr:col>
      <xdr:colOff>638175</xdr:colOff>
      <xdr:row>16</xdr:row>
      <xdr:rowOff>0</xdr:rowOff>
    </xdr:to>
    <xdr:sp>
      <xdr:nvSpPr>
        <xdr:cNvPr id="30" name="Line 31"/>
        <xdr:cNvSpPr>
          <a:spLocks/>
        </xdr:cNvSpPr>
      </xdr:nvSpPr>
      <xdr:spPr>
        <a:xfrm>
          <a:off x="264795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171450</xdr:rowOff>
    </xdr:from>
    <xdr:to>
      <xdr:col>4</xdr:col>
      <xdr:colOff>180975</xdr:colOff>
      <xdr:row>11</xdr:row>
      <xdr:rowOff>85725</xdr:rowOff>
    </xdr:to>
    <xdr:sp>
      <xdr:nvSpPr>
        <xdr:cNvPr id="31" name="Line 32"/>
        <xdr:cNvSpPr>
          <a:spLocks/>
        </xdr:cNvSpPr>
      </xdr:nvSpPr>
      <xdr:spPr>
        <a:xfrm flipV="1">
          <a:off x="2686050" y="19145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95250</xdr:rowOff>
    </xdr:from>
    <xdr:to>
      <xdr:col>4</xdr:col>
      <xdr:colOff>180975</xdr:colOff>
      <xdr:row>16</xdr:row>
      <xdr:rowOff>47625</xdr:rowOff>
    </xdr:to>
    <xdr:sp>
      <xdr:nvSpPr>
        <xdr:cNvPr id="32" name="Line 33"/>
        <xdr:cNvSpPr>
          <a:spLocks/>
        </xdr:cNvSpPr>
      </xdr:nvSpPr>
      <xdr:spPr>
        <a:xfrm flipV="1">
          <a:off x="2686050" y="26384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8</xdr:row>
      <xdr:rowOff>171450</xdr:rowOff>
    </xdr:from>
    <xdr:to>
      <xdr:col>5</xdr:col>
      <xdr:colOff>561975</xdr:colOff>
      <xdr:row>11</xdr:row>
      <xdr:rowOff>85725</xdr:rowOff>
    </xdr:to>
    <xdr:sp>
      <xdr:nvSpPr>
        <xdr:cNvPr id="33" name="Line 34"/>
        <xdr:cNvSpPr>
          <a:spLocks/>
        </xdr:cNvSpPr>
      </xdr:nvSpPr>
      <xdr:spPr>
        <a:xfrm flipV="1">
          <a:off x="3800475" y="19145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12</xdr:row>
      <xdr:rowOff>95250</xdr:rowOff>
    </xdr:from>
    <xdr:to>
      <xdr:col>5</xdr:col>
      <xdr:colOff>561975</xdr:colOff>
      <xdr:row>16</xdr:row>
      <xdr:rowOff>47625</xdr:rowOff>
    </xdr:to>
    <xdr:sp>
      <xdr:nvSpPr>
        <xdr:cNvPr id="34" name="Line 35"/>
        <xdr:cNvSpPr>
          <a:spLocks/>
        </xdr:cNvSpPr>
      </xdr:nvSpPr>
      <xdr:spPr>
        <a:xfrm flipV="1">
          <a:off x="3800475" y="26384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9</xdr:row>
      <xdr:rowOff>9525</xdr:rowOff>
    </xdr:from>
    <xdr:to>
      <xdr:col>5</xdr:col>
      <xdr:colOff>609600</xdr:colOff>
      <xdr:row>9</xdr:row>
      <xdr:rowOff>9525</xdr:rowOff>
    </xdr:to>
    <xdr:sp>
      <xdr:nvSpPr>
        <xdr:cNvPr id="35" name="Line 36"/>
        <xdr:cNvSpPr>
          <a:spLocks/>
        </xdr:cNvSpPr>
      </xdr:nvSpPr>
      <xdr:spPr>
        <a:xfrm>
          <a:off x="3352800" y="1952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0</xdr:rowOff>
    </xdr:from>
    <xdr:to>
      <xdr:col>5</xdr:col>
      <xdr:colOff>609600</xdr:colOff>
      <xdr:row>16</xdr:row>
      <xdr:rowOff>0</xdr:rowOff>
    </xdr:to>
    <xdr:sp>
      <xdr:nvSpPr>
        <xdr:cNvPr id="36" name="Line 37"/>
        <xdr:cNvSpPr>
          <a:spLocks/>
        </xdr:cNvSpPr>
      </xdr:nvSpPr>
      <xdr:spPr>
        <a:xfrm>
          <a:off x="335280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85725</xdr:rowOff>
    </xdr:from>
    <xdr:to>
      <xdr:col>4</xdr:col>
      <xdr:colOff>142875</xdr:colOff>
      <xdr:row>14</xdr:row>
      <xdr:rowOff>95250</xdr:rowOff>
    </xdr:to>
    <xdr:sp>
      <xdr:nvSpPr>
        <xdr:cNvPr id="37" name="Line 38"/>
        <xdr:cNvSpPr>
          <a:spLocks/>
        </xdr:cNvSpPr>
      </xdr:nvSpPr>
      <xdr:spPr>
        <a:xfrm flipH="1">
          <a:off x="2286000" y="2828925"/>
          <a:ext cx="361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66675</xdr:rowOff>
    </xdr:from>
    <xdr:to>
      <xdr:col>5</xdr:col>
      <xdr:colOff>0</xdr:colOff>
      <xdr:row>14</xdr:row>
      <xdr:rowOff>76200</xdr:rowOff>
    </xdr:to>
    <xdr:sp>
      <xdr:nvSpPr>
        <xdr:cNvPr id="38" name="Line 39"/>
        <xdr:cNvSpPr>
          <a:spLocks/>
        </xdr:cNvSpPr>
      </xdr:nvSpPr>
      <xdr:spPr>
        <a:xfrm flipH="1">
          <a:off x="2924175" y="2809875"/>
          <a:ext cx="3143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85725</xdr:rowOff>
    </xdr:from>
    <xdr:to>
      <xdr:col>6</xdr:col>
      <xdr:colOff>152400</xdr:colOff>
      <xdr:row>14</xdr:row>
      <xdr:rowOff>104775</xdr:rowOff>
    </xdr:to>
    <xdr:sp>
      <xdr:nvSpPr>
        <xdr:cNvPr id="39" name="Line 40"/>
        <xdr:cNvSpPr>
          <a:spLocks/>
        </xdr:cNvSpPr>
      </xdr:nvSpPr>
      <xdr:spPr>
        <a:xfrm>
          <a:off x="3819525" y="2828925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9</xdr:row>
      <xdr:rowOff>190500</xdr:rowOff>
    </xdr:from>
    <xdr:to>
      <xdr:col>6</xdr:col>
      <xdr:colOff>142875</xdr:colOff>
      <xdr:row>10</xdr:row>
      <xdr:rowOff>142875</xdr:rowOff>
    </xdr:to>
    <xdr:sp>
      <xdr:nvSpPr>
        <xdr:cNvPr id="40" name="Line 41"/>
        <xdr:cNvSpPr>
          <a:spLocks/>
        </xdr:cNvSpPr>
      </xdr:nvSpPr>
      <xdr:spPr>
        <a:xfrm flipV="1">
          <a:off x="3829050" y="2133600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9</xdr:row>
      <xdr:rowOff>142875</xdr:rowOff>
    </xdr:from>
    <xdr:to>
      <xdr:col>4</xdr:col>
      <xdr:colOff>704850</xdr:colOff>
      <xdr:row>10</xdr:row>
      <xdr:rowOff>133350</xdr:rowOff>
    </xdr:to>
    <xdr:sp>
      <xdr:nvSpPr>
        <xdr:cNvPr id="41" name="Line 42"/>
        <xdr:cNvSpPr>
          <a:spLocks/>
        </xdr:cNvSpPr>
      </xdr:nvSpPr>
      <xdr:spPr>
        <a:xfrm flipH="1" flipV="1">
          <a:off x="2905125" y="2085975"/>
          <a:ext cx="304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180975</xdr:rowOff>
    </xdr:from>
    <xdr:to>
      <xdr:col>4</xdr:col>
      <xdr:colOff>152400</xdr:colOff>
      <xdr:row>10</xdr:row>
      <xdr:rowOff>180975</xdr:rowOff>
    </xdr:to>
    <xdr:sp>
      <xdr:nvSpPr>
        <xdr:cNvPr id="42" name="Line 43"/>
        <xdr:cNvSpPr>
          <a:spLocks/>
        </xdr:cNvSpPr>
      </xdr:nvSpPr>
      <xdr:spPr>
        <a:xfrm flipH="1" flipV="1">
          <a:off x="2371725" y="2124075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9</xdr:row>
      <xdr:rowOff>190500</xdr:rowOff>
    </xdr:from>
    <xdr:to>
      <xdr:col>3</xdr:col>
      <xdr:colOff>9525</xdr:colOff>
      <xdr:row>9</xdr:row>
      <xdr:rowOff>190500</xdr:rowOff>
    </xdr:to>
    <xdr:sp>
      <xdr:nvSpPr>
        <xdr:cNvPr id="43" name="Line 45"/>
        <xdr:cNvSpPr>
          <a:spLocks/>
        </xdr:cNvSpPr>
      </xdr:nvSpPr>
      <xdr:spPr>
        <a:xfrm flipH="1">
          <a:off x="1038225" y="2133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14</xdr:row>
      <xdr:rowOff>0</xdr:rowOff>
    </xdr:from>
    <xdr:to>
      <xdr:col>3</xdr:col>
      <xdr:colOff>9525</xdr:colOff>
      <xdr:row>14</xdr:row>
      <xdr:rowOff>0</xdr:rowOff>
    </xdr:to>
    <xdr:sp>
      <xdr:nvSpPr>
        <xdr:cNvPr id="44" name="Line 46"/>
        <xdr:cNvSpPr>
          <a:spLocks/>
        </xdr:cNvSpPr>
      </xdr:nvSpPr>
      <xdr:spPr>
        <a:xfrm flipH="1">
          <a:off x="1038225" y="2943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9525</xdr:colOff>
      <xdr:row>14</xdr:row>
      <xdr:rowOff>57150</xdr:rowOff>
    </xdr:to>
    <xdr:sp>
      <xdr:nvSpPr>
        <xdr:cNvPr id="45" name="Line 47"/>
        <xdr:cNvSpPr>
          <a:spLocks/>
        </xdr:cNvSpPr>
      </xdr:nvSpPr>
      <xdr:spPr>
        <a:xfrm>
          <a:off x="1114425" y="20955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57150</xdr:rowOff>
    </xdr:from>
    <xdr:to>
      <xdr:col>4</xdr:col>
      <xdr:colOff>0</xdr:colOff>
      <xdr:row>17</xdr:row>
      <xdr:rowOff>28575</xdr:rowOff>
    </xdr:to>
    <xdr:sp>
      <xdr:nvSpPr>
        <xdr:cNvPr id="46" name="Line 48"/>
        <xdr:cNvSpPr>
          <a:spLocks/>
        </xdr:cNvSpPr>
      </xdr:nvSpPr>
      <xdr:spPr>
        <a:xfrm>
          <a:off x="2505075" y="3000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57150</xdr:rowOff>
    </xdr:from>
    <xdr:to>
      <xdr:col>6</xdr:col>
      <xdr:colOff>0</xdr:colOff>
      <xdr:row>17</xdr:row>
      <xdr:rowOff>28575</xdr:rowOff>
    </xdr:to>
    <xdr:sp>
      <xdr:nvSpPr>
        <xdr:cNvPr id="47" name="Line 49"/>
        <xdr:cNvSpPr>
          <a:spLocks/>
        </xdr:cNvSpPr>
      </xdr:nvSpPr>
      <xdr:spPr>
        <a:xfrm>
          <a:off x="3971925" y="3000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17</xdr:row>
      <xdr:rowOff>0</xdr:rowOff>
    </xdr:from>
    <xdr:to>
      <xdr:col>6</xdr:col>
      <xdr:colOff>57150</xdr:colOff>
      <xdr:row>17</xdr:row>
      <xdr:rowOff>0</xdr:rowOff>
    </xdr:to>
    <xdr:sp>
      <xdr:nvSpPr>
        <xdr:cNvPr id="48" name="Line 50"/>
        <xdr:cNvSpPr>
          <a:spLocks/>
        </xdr:cNvSpPr>
      </xdr:nvSpPr>
      <xdr:spPr>
        <a:xfrm>
          <a:off x="2476500" y="35433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14</xdr:row>
      <xdr:rowOff>180975</xdr:rowOff>
    </xdr:from>
    <xdr:to>
      <xdr:col>1</xdr:col>
      <xdr:colOff>228600</xdr:colOff>
      <xdr:row>16</xdr:row>
      <xdr:rowOff>161925</xdr:rowOff>
    </xdr:to>
    <xdr:sp>
      <xdr:nvSpPr>
        <xdr:cNvPr id="49" name="Line 51"/>
        <xdr:cNvSpPr>
          <a:spLocks/>
        </xdr:cNvSpPr>
      </xdr:nvSpPr>
      <xdr:spPr>
        <a:xfrm flipV="1">
          <a:off x="666750" y="31242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16</xdr:row>
      <xdr:rowOff>161925</xdr:rowOff>
    </xdr:from>
    <xdr:to>
      <xdr:col>1</xdr:col>
      <xdr:colOff>571500</xdr:colOff>
      <xdr:row>16</xdr:row>
      <xdr:rowOff>161925</xdr:rowOff>
    </xdr:to>
    <xdr:sp>
      <xdr:nvSpPr>
        <xdr:cNvPr id="50" name="Line 52"/>
        <xdr:cNvSpPr>
          <a:spLocks/>
        </xdr:cNvSpPr>
      </xdr:nvSpPr>
      <xdr:spPr>
        <a:xfrm>
          <a:off x="666750" y="3505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12</xdr:row>
      <xdr:rowOff>95250</xdr:rowOff>
    </xdr:from>
    <xdr:to>
      <xdr:col>7</xdr:col>
      <xdr:colOff>657225</xdr:colOff>
      <xdr:row>12</xdr:row>
      <xdr:rowOff>190500</xdr:rowOff>
    </xdr:to>
    <xdr:sp>
      <xdr:nvSpPr>
        <xdr:cNvPr id="51" name="AutoShape 53"/>
        <xdr:cNvSpPr>
          <a:spLocks/>
        </xdr:cNvSpPr>
      </xdr:nvSpPr>
      <xdr:spPr>
        <a:xfrm>
          <a:off x="5267325" y="2638425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11</xdr:row>
      <xdr:rowOff>19050</xdr:rowOff>
    </xdr:from>
    <xdr:to>
      <xdr:col>7</xdr:col>
      <xdr:colOff>647700</xdr:colOff>
      <xdr:row>11</xdr:row>
      <xdr:rowOff>114300</xdr:rowOff>
    </xdr:to>
    <xdr:sp>
      <xdr:nvSpPr>
        <xdr:cNvPr id="52" name="AutoShape 54"/>
        <xdr:cNvSpPr>
          <a:spLocks/>
        </xdr:cNvSpPr>
      </xdr:nvSpPr>
      <xdr:spPr>
        <a:xfrm rot="10800000">
          <a:off x="5257800" y="236220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15</xdr:row>
      <xdr:rowOff>190500</xdr:rowOff>
    </xdr:from>
    <xdr:to>
      <xdr:col>4</xdr:col>
      <xdr:colOff>600075</xdr:colOff>
      <xdr:row>16</xdr:row>
      <xdr:rowOff>85725</xdr:rowOff>
    </xdr:to>
    <xdr:sp>
      <xdr:nvSpPr>
        <xdr:cNvPr id="53" name="AutoShape 57"/>
        <xdr:cNvSpPr>
          <a:spLocks/>
        </xdr:cNvSpPr>
      </xdr:nvSpPr>
      <xdr:spPr>
        <a:xfrm rot="5400000">
          <a:off x="3009900" y="333375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190500</xdr:rowOff>
    </xdr:from>
    <xdr:to>
      <xdr:col>5</xdr:col>
      <xdr:colOff>228600</xdr:colOff>
      <xdr:row>16</xdr:row>
      <xdr:rowOff>85725</xdr:rowOff>
    </xdr:to>
    <xdr:sp>
      <xdr:nvSpPr>
        <xdr:cNvPr id="54" name="AutoShape 58"/>
        <xdr:cNvSpPr>
          <a:spLocks/>
        </xdr:cNvSpPr>
      </xdr:nvSpPr>
      <xdr:spPr>
        <a:xfrm rot="16200000">
          <a:off x="3371850" y="333375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23</xdr:row>
      <xdr:rowOff>9525</xdr:rowOff>
    </xdr:from>
    <xdr:to>
      <xdr:col>1</xdr:col>
      <xdr:colOff>561975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>
          <a:off x="561975" y="47529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38</xdr:row>
      <xdr:rowOff>104775</xdr:rowOff>
    </xdr:from>
    <xdr:to>
      <xdr:col>1</xdr:col>
      <xdr:colOff>314325</xdr:colOff>
      <xdr:row>41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52475" y="78486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485775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1790700" y="2171700"/>
          <a:ext cx="485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114300</xdr:rowOff>
    </xdr:from>
    <xdr:to>
      <xdr:col>3</xdr:col>
      <xdr:colOff>485775</xdr:colOff>
      <xdr:row>14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2657475"/>
          <a:ext cx="485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171450</xdr:rowOff>
    </xdr:from>
    <xdr:to>
      <xdr:col>4</xdr:col>
      <xdr:colOff>238125</xdr:colOff>
      <xdr:row>14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276475" y="3114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38100</xdr:rowOff>
    </xdr:from>
    <xdr:to>
      <xdr:col>4</xdr:col>
      <xdr:colOff>238125</xdr:colOff>
      <xdr:row>10</xdr:row>
      <xdr:rowOff>38100</xdr:rowOff>
    </xdr:to>
    <xdr:sp>
      <xdr:nvSpPr>
        <xdr:cNvPr id="6" name="Line 6"/>
        <xdr:cNvSpPr>
          <a:spLocks/>
        </xdr:cNvSpPr>
      </xdr:nvSpPr>
      <xdr:spPr>
        <a:xfrm>
          <a:off x="2276475" y="2181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10</xdr:row>
      <xdr:rowOff>28575</xdr:rowOff>
    </xdr:from>
    <xdr:to>
      <xdr:col>5</xdr:col>
      <xdr:colOff>28575</xdr:colOff>
      <xdr:row>12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752725" y="2171700"/>
          <a:ext cx="533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12</xdr:row>
      <xdr:rowOff>104775</xdr:rowOff>
    </xdr:from>
    <xdr:to>
      <xdr:col>5</xdr:col>
      <xdr:colOff>19050</xdr:colOff>
      <xdr:row>14</xdr:row>
      <xdr:rowOff>180975</xdr:rowOff>
    </xdr:to>
    <xdr:sp>
      <xdr:nvSpPr>
        <xdr:cNvPr id="8" name="Line 8"/>
        <xdr:cNvSpPr>
          <a:spLocks/>
        </xdr:cNvSpPr>
      </xdr:nvSpPr>
      <xdr:spPr>
        <a:xfrm flipH="1">
          <a:off x="2762250" y="2647950"/>
          <a:ext cx="514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12</xdr:row>
      <xdr:rowOff>0</xdr:rowOff>
    </xdr:from>
    <xdr:to>
      <xdr:col>4</xdr:col>
      <xdr:colOff>104775</xdr:colOff>
      <xdr:row>12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400300" y="2543175"/>
          <a:ext cx="22860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19050</xdr:rowOff>
    </xdr:from>
    <xdr:to>
      <xdr:col>4</xdr:col>
      <xdr:colOff>66675</xdr:colOff>
      <xdr:row>12</xdr:row>
      <xdr:rowOff>171450</xdr:rowOff>
    </xdr:to>
    <xdr:sp>
      <xdr:nvSpPr>
        <xdr:cNvPr id="10" name="Oval 10" descr="25%"/>
        <xdr:cNvSpPr>
          <a:spLocks/>
        </xdr:cNvSpPr>
      </xdr:nvSpPr>
      <xdr:spPr>
        <a:xfrm>
          <a:off x="2438400" y="2562225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10</xdr:row>
      <xdr:rowOff>133350</xdr:rowOff>
    </xdr:from>
    <xdr:to>
      <xdr:col>3</xdr:col>
      <xdr:colOff>571500</xdr:colOff>
      <xdr:row>11</xdr:row>
      <xdr:rowOff>85725</xdr:rowOff>
    </xdr:to>
    <xdr:sp>
      <xdr:nvSpPr>
        <xdr:cNvPr id="11" name="Oval 11" descr="25%"/>
        <xdr:cNvSpPr>
          <a:spLocks/>
        </xdr:cNvSpPr>
      </xdr:nvSpPr>
      <xdr:spPr>
        <a:xfrm>
          <a:off x="2209800" y="2276475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10</xdr:row>
      <xdr:rowOff>133350</xdr:rowOff>
    </xdr:from>
    <xdr:to>
      <xdr:col>4</xdr:col>
      <xdr:colOff>285750</xdr:colOff>
      <xdr:row>11</xdr:row>
      <xdr:rowOff>85725</xdr:rowOff>
    </xdr:to>
    <xdr:sp>
      <xdr:nvSpPr>
        <xdr:cNvPr id="12" name="Oval 12" descr="25%"/>
        <xdr:cNvSpPr>
          <a:spLocks/>
        </xdr:cNvSpPr>
      </xdr:nvSpPr>
      <xdr:spPr>
        <a:xfrm>
          <a:off x="2657475" y="2276475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13</xdr:row>
      <xdr:rowOff>133350</xdr:rowOff>
    </xdr:from>
    <xdr:to>
      <xdr:col>3</xdr:col>
      <xdr:colOff>571500</xdr:colOff>
      <xdr:row>14</xdr:row>
      <xdr:rowOff>85725</xdr:rowOff>
    </xdr:to>
    <xdr:sp>
      <xdr:nvSpPr>
        <xdr:cNvPr id="13" name="Oval 13" descr="25%"/>
        <xdr:cNvSpPr>
          <a:spLocks/>
        </xdr:cNvSpPr>
      </xdr:nvSpPr>
      <xdr:spPr>
        <a:xfrm>
          <a:off x="2209800" y="2876550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13</xdr:row>
      <xdr:rowOff>133350</xdr:rowOff>
    </xdr:from>
    <xdr:to>
      <xdr:col>4</xdr:col>
      <xdr:colOff>285750</xdr:colOff>
      <xdr:row>14</xdr:row>
      <xdr:rowOff>85725</xdr:rowOff>
    </xdr:to>
    <xdr:sp>
      <xdr:nvSpPr>
        <xdr:cNvPr id="14" name="Oval 14" descr="25%"/>
        <xdr:cNvSpPr>
          <a:spLocks/>
        </xdr:cNvSpPr>
      </xdr:nvSpPr>
      <xdr:spPr>
        <a:xfrm>
          <a:off x="2657475" y="2876550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28575</xdr:rowOff>
    </xdr:from>
    <xdr:to>
      <xdr:col>3</xdr:col>
      <xdr:colOff>276225</xdr:colOff>
      <xdr:row>12</xdr:row>
      <xdr:rowOff>180975</xdr:rowOff>
    </xdr:to>
    <xdr:sp>
      <xdr:nvSpPr>
        <xdr:cNvPr id="15" name="Oval 15" descr="25%"/>
        <xdr:cNvSpPr>
          <a:spLocks/>
        </xdr:cNvSpPr>
      </xdr:nvSpPr>
      <xdr:spPr>
        <a:xfrm>
          <a:off x="1914525" y="2571750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12</xdr:row>
      <xdr:rowOff>28575</xdr:rowOff>
    </xdr:from>
    <xdr:to>
      <xdr:col>4</xdr:col>
      <xdr:colOff>638175</xdr:colOff>
      <xdr:row>12</xdr:row>
      <xdr:rowOff>180975</xdr:rowOff>
    </xdr:to>
    <xdr:sp>
      <xdr:nvSpPr>
        <xdr:cNvPr id="16" name="Oval 16" descr="25%"/>
        <xdr:cNvSpPr>
          <a:spLocks/>
        </xdr:cNvSpPr>
      </xdr:nvSpPr>
      <xdr:spPr>
        <a:xfrm>
          <a:off x="3009900" y="2571750"/>
          <a:ext cx="152400" cy="152400"/>
        </a:xfrm>
        <a:prstGeom prst="ellipse">
          <a:avLst/>
        </a:prstGeom>
        <a:pattFill prst="pct2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9</xdr:row>
      <xdr:rowOff>19050</xdr:rowOff>
    </xdr:from>
    <xdr:to>
      <xdr:col>3</xdr:col>
      <xdr:colOff>495300</xdr:colOff>
      <xdr:row>11</xdr:row>
      <xdr:rowOff>142875</xdr:rowOff>
    </xdr:to>
    <xdr:sp>
      <xdr:nvSpPr>
        <xdr:cNvPr id="17" name="Line 17"/>
        <xdr:cNvSpPr>
          <a:spLocks/>
        </xdr:cNvSpPr>
      </xdr:nvSpPr>
      <xdr:spPr>
        <a:xfrm flipV="1">
          <a:off x="2286000" y="1962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9</xdr:row>
      <xdr:rowOff>19050</xdr:rowOff>
    </xdr:from>
    <xdr:to>
      <xdr:col>3</xdr:col>
      <xdr:colOff>609600</xdr:colOff>
      <xdr:row>11</xdr:row>
      <xdr:rowOff>190500</xdr:rowOff>
    </xdr:to>
    <xdr:sp>
      <xdr:nvSpPr>
        <xdr:cNvPr id="18" name="Line 18"/>
        <xdr:cNvSpPr>
          <a:spLocks/>
        </xdr:cNvSpPr>
      </xdr:nvSpPr>
      <xdr:spPr>
        <a:xfrm flipV="1">
          <a:off x="2400300" y="19621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</xdr:row>
      <xdr:rowOff>19050</xdr:rowOff>
    </xdr:from>
    <xdr:to>
      <xdr:col>4</xdr:col>
      <xdr:colOff>104775</xdr:colOff>
      <xdr:row>11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2628900" y="19621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9</xdr:row>
      <xdr:rowOff>19050</xdr:rowOff>
    </xdr:from>
    <xdr:to>
      <xdr:col>4</xdr:col>
      <xdr:colOff>209550</xdr:colOff>
      <xdr:row>11</xdr:row>
      <xdr:rowOff>142875</xdr:rowOff>
    </xdr:to>
    <xdr:sp>
      <xdr:nvSpPr>
        <xdr:cNvPr id="20" name="Line 20"/>
        <xdr:cNvSpPr>
          <a:spLocks/>
        </xdr:cNvSpPr>
      </xdr:nvSpPr>
      <xdr:spPr>
        <a:xfrm flipV="1">
          <a:off x="2733675" y="1962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9</xdr:row>
      <xdr:rowOff>38100</xdr:rowOff>
    </xdr:from>
    <xdr:to>
      <xdr:col>3</xdr:col>
      <xdr:colOff>628650</xdr:colOff>
      <xdr:row>9</xdr:row>
      <xdr:rowOff>38100</xdr:rowOff>
    </xdr:to>
    <xdr:sp>
      <xdr:nvSpPr>
        <xdr:cNvPr id="21" name="Line 21"/>
        <xdr:cNvSpPr>
          <a:spLocks/>
        </xdr:cNvSpPr>
      </xdr:nvSpPr>
      <xdr:spPr>
        <a:xfrm>
          <a:off x="2257425" y="1981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9</xdr:row>
      <xdr:rowOff>38100</xdr:rowOff>
    </xdr:from>
    <xdr:to>
      <xdr:col>4</xdr:col>
      <xdr:colOff>238125</xdr:colOff>
      <xdr:row>9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2600325" y="1981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12</xdr:row>
      <xdr:rowOff>0</xdr:rowOff>
    </xdr:from>
    <xdr:to>
      <xdr:col>3</xdr:col>
      <xdr:colOff>609600</xdr:colOff>
      <xdr:row>17</xdr:row>
      <xdr:rowOff>9525</xdr:rowOff>
    </xdr:to>
    <xdr:sp>
      <xdr:nvSpPr>
        <xdr:cNvPr id="23" name="Line 23"/>
        <xdr:cNvSpPr>
          <a:spLocks/>
        </xdr:cNvSpPr>
      </xdr:nvSpPr>
      <xdr:spPr>
        <a:xfrm flipV="1">
          <a:off x="2400300" y="2543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0</xdr:rowOff>
    </xdr:from>
    <xdr:to>
      <xdr:col>4</xdr:col>
      <xdr:colOff>104775</xdr:colOff>
      <xdr:row>17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2628900" y="2543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13</xdr:row>
      <xdr:rowOff>76200</xdr:rowOff>
    </xdr:from>
    <xdr:to>
      <xdr:col>3</xdr:col>
      <xdr:colOff>495300</xdr:colOff>
      <xdr:row>15</xdr:row>
      <xdr:rowOff>123825</xdr:rowOff>
    </xdr:to>
    <xdr:sp>
      <xdr:nvSpPr>
        <xdr:cNvPr id="25" name="Line 25"/>
        <xdr:cNvSpPr>
          <a:spLocks/>
        </xdr:cNvSpPr>
      </xdr:nvSpPr>
      <xdr:spPr>
        <a:xfrm flipV="1">
          <a:off x="2286000" y="2819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13</xdr:row>
      <xdr:rowOff>57150</xdr:rowOff>
    </xdr:from>
    <xdr:to>
      <xdr:col>4</xdr:col>
      <xdr:colOff>209550</xdr:colOff>
      <xdr:row>15</xdr:row>
      <xdr:rowOff>123825</xdr:rowOff>
    </xdr:to>
    <xdr:sp>
      <xdr:nvSpPr>
        <xdr:cNvPr id="26" name="Line 26"/>
        <xdr:cNvSpPr>
          <a:spLocks/>
        </xdr:cNvSpPr>
      </xdr:nvSpPr>
      <xdr:spPr>
        <a:xfrm flipV="1">
          <a:off x="2733675" y="28003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15</xdr:row>
      <xdr:rowOff>85725</xdr:rowOff>
    </xdr:from>
    <xdr:to>
      <xdr:col>3</xdr:col>
      <xdr:colOff>628650</xdr:colOff>
      <xdr:row>15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257425" y="3228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85725</xdr:rowOff>
    </xdr:from>
    <xdr:to>
      <xdr:col>4</xdr:col>
      <xdr:colOff>238125</xdr:colOff>
      <xdr:row>15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2600325" y="3228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16</xdr:row>
      <xdr:rowOff>38100</xdr:rowOff>
    </xdr:to>
    <xdr:sp>
      <xdr:nvSpPr>
        <xdr:cNvPr id="29" name="Line 29"/>
        <xdr:cNvSpPr>
          <a:spLocks/>
        </xdr:cNvSpPr>
      </xdr:nvSpPr>
      <xdr:spPr>
        <a:xfrm>
          <a:off x="1981200" y="25431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0</xdr:rowOff>
    </xdr:from>
    <xdr:to>
      <xdr:col>4</xdr:col>
      <xdr:colOff>561975</xdr:colOff>
      <xdr:row>16</xdr:row>
      <xdr:rowOff>38100</xdr:rowOff>
    </xdr:to>
    <xdr:sp>
      <xdr:nvSpPr>
        <xdr:cNvPr id="30" name="Line 30"/>
        <xdr:cNvSpPr>
          <a:spLocks/>
        </xdr:cNvSpPr>
      </xdr:nvSpPr>
      <xdr:spPr>
        <a:xfrm>
          <a:off x="3086100" y="25431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16</xdr:row>
      <xdr:rowOff>9525</xdr:rowOff>
    </xdr:from>
    <xdr:to>
      <xdr:col>3</xdr:col>
      <xdr:colOff>638175</xdr:colOff>
      <xdr:row>16</xdr:row>
      <xdr:rowOff>9525</xdr:rowOff>
    </xdr:to>
    <xdr:sp>
      <xdr:nvSpPr>
        <xdr:cNvPr id="31" name="Line 31"/>
        <xdr:cNvSpPr>
          <a:spLocks/>
        </xdr:cNvSpPr>
      </xdr:nvSpPr>
      <xdr:spPr>
        <a:xfrm>
          <a:off x="1952625" y="335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9525</xdr:rowOff>
    </xdr:from>
    <xdr:to>
      <xdr:col>4</xdr:col>
      <xdr:colOff>571500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>
          <a:off x="2619375" y="335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9525</xdr:rowOff>
    </xdr:from>
    <xdr:to>
      <xdr:col>4</xdr:col>
      <xdr:colOff>561975</xdr:colOff>
      <xdr:row>16</xdr:row>
      <xdr:rowOff>9525</xdr:rowOff>
    </xdr:to>
    <xdr:sp>
      <xdr:nvSpPr>
        <xdr:cNvPr id="33" name="Line 33"/>
        <xdr:cNvSpPr>
          <a:spLocks/>
        </xdr:cNvSpPr>
      </xdr:nvSpPr>
      <xdr:spPr>
        <a:xfrm>
          <a:off x="2609850" y="335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16</xdr:row>
      <xdr:rowOff>38100</xdr:rowOff>
    </xdr:from>
    <xdr:to>
      <xdr:col>5</xdr:col>
      <xdr:colOff>9525</xdr:colOff>
      <xdr:row>16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2867025" y="3381375"/>
          <a:ext cx="400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6</xdr:col>
      <xdr:colOff>257175</xdr:colOff>
      <xdr:row>12</xdr:row>
      <xdr:rowOff>0</xdr:rowOff>
    </xdr:to>
    <xdr:sp>
      <xdr:nvSpPr>
        <xdr:cNvPr id="35" name="Line 35"/>
        <xdr:cNvSpPr>
          <a:spLocks/>
        </xdr:cNvSpPr>
      </xdr:nvSpPr>
      <xdr:spPr>
        <a:xfrm>
          <a:off x="1485900" y="254317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12</xdr:row>
      <xdr:rowOff>180975</xdr:rowOff>
    </xdr:from>
    <xdr:to>
      <xdr:col>6</xdr:col>
      <xdr:colOff>257175</xdr:colOff>
      <xdr:row>12</xdr:row>
      <xdr:rowOff>180975</xdr:rowOff>
    </xdr:to>
    <xdr:sp>
      <xdr:nvSpPr>
        <xdr:cNvPr id="36" name="Line 36"/>
        <xdr:cNvSpPr>
          <a:spLocks/>
        </xdr:cNvSpPr>
      </xdr:nvSpPr>
      <xdr:spPr>
        <a:xfrm>
          <a:off x="1485900" y="272415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19050</xdr:rowOff>
    </xdr:from>
    <xdr:to>
      <xdr:col>3</xdr:col>
      <xdr:colOff>666750</xdr:colOff>
      <xdr:row>11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628775" y="2362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14</xdr:row>
      <xdr:rowOff>19050</xdr:rowOff>
    </xdr:from>
    <xdr:to>
      <xdr:col>3</xdr:col>
      <xdr:colOff>666750</xdr:colOff>
      <xdr:row>14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628775" y="29622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10</xdr:row>
      <xdr:rowOff>190500</xdr:rowOff>
    </xdr:from>
    <xdr:to>
      <xdr:col>2</xdr:col>
      <xdr:colOff>533400</xdr:colOff>
      <xdr:row>12</xdr:row>
      <xdr:rowOff>28575</xdr:rowOff>
    </xdr:to>
    <xdr:sp>
      <xdr:nvSpPr>
        <xdr:cNvPr id="39" name="Line 39"/>
        <xdr:cNvSpPr>
          <a:spLocks/>
        </xdr:cNvSpPr>
      </xdr:nvSpPr>
      <xdr:spPr>
        <a:xfrm>
          <a:off x="1657350" y="2333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12</xdr:row>
      <xdr:rowOff>142875</xdr:rowOff>
    </xdr:from>
    <xdr:to>
      <xdr:col>2</xdr:col>
      <xdr:colOff>533400</xdr:colOff>
      <xdr:row>14</xdr:row>
      <xdr:rowOff>38100</xdr:rowOff>
    </xdr:to>
    <xdr:sp>
      <xdr:nvSpPr>
        <xdr:cNvPr id="40" name="Line 40"/>
        <xdr:cNvSpPr>
          <a:spLocks/>
        </xdr:cNvSpPr>
      </xdr:nvSpPr>
      <xdr:spPr>
        <a:xfrm>
          <a:off x="1657350" y="2686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9525</xdr:rowOff>
    </xdr:from>
    <xdr:to>
      <xdr:col>6</xdr:col>
      <xdr:colOff>190500</xdr:colOff>
      <xdr:row>11</xdr:row>
      <xdr:rowOff>9525</xdr:rowOff>
    </xdr:to>
    <xdr:sp>
      <xdr:nvSpPr>
        <xdr:cNvPr id="41" name="Line 41"/>
        <xdr:cNvSpPr>
          <a:spLocks/>
        </xdr:cNvSpPr>
      </xdr:nvSpPr>
      <xdr:spPr>
        <a:xfrm>
          <a:off x="2600325" y="23526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9525</xdr:rowOff>
    </xdr:from>
    <xdr:to>
      <xdr:col>6</xdr:col>
      <xdr:colOff>190500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2600325" y="29527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171450</xdr:rowOff>
    </xdr:from>
    <xdr:to>
      <xdr:col>6</xdr:col>
      <xdr:colOff>9525</xdr:colOff>
      <xdr:row>12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4000500" y="2314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142875</xdr:rowOff>
    </xdr:from>
    <xdr:to>
      <xdr:col>6</xdr:col>
      <xdr:colOff>9525</xdr:colOff>
      <xdr:row>14</xdr:row>
      <xdr:rowOff>38100</xdr:rowOff>
    </xdr:to>
    <xdr:sp>
      <xdr:nvSpPr>
        <xdr:cNvPr id="44" name="Line 44"/>
        <xdr:cNvSpPr>
          <a:spLocks/>
        </xdr:cNvSpPr>
      </xdr:nvSpPr>
      <xdr:spPr>
        <a:xfrm>
          <a:off x="4000500" y="2686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12</xdr:row>
      <xdr:rowOff>104775</xdr:rowOff>
    </xdr:from>
    <xdr:to>
      <xdr:col>3</xdr:col>
      <xdr:colOff>171450</xdr:colOff>
      <xdr:row>12</xdr:row>
      <xdr:rowOff>104775</xdr:rowOff>
    </xdr:to>
    <xdr:sp>
      <xdr:nvSpPr>
        <xdr:cNvPr id="45" name="Line 45"/>
        <xdr:cNvSpPr>
          <a:spLocks/>
        </xdr:cNvSpPr>
      </xdr:nvSpPr>
      <xdr:spPr>
        <a:xfrm flipH="1">
          <a:off x="1647825" y="2647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12</xdr:row>
      <xdr:rowOff>114300</xdr:rowOff>
    </xdr:from>
    <xdr:to>
      <xdr:col>5</xdr:col>
      <xdr:colOff>190500</xdr:colOff>
      <xdr:row>12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3114675" y="2657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9</xdr:row>
      <xdr:rowOff>133350</xdr:rowOff>
    </xdr:from>
    <xdr:to>
      <xdr:col>5</xdr:col>
      <xdr:colOff>190500</xdr:colOff>
      <xdr:row>10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2771775" y="2076450"/>
          <a:ext cx="676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123825</xdr:rowOff>
    </xdr:from>
    <xdr:to>
      <xdr:col>5</xdr:col>
      <xdr:colOff>190500</xdr:colOff>
      <xdr:row>12</xdr:row>
      <xdr:rowOff>104775</xdr:rowOff>
    </xdr:to>
    <xdr:sp>
      <xdr:nvSpPr>
        <xdr:cNvPr id="48" name="Line 48"/>
        <xdr:cNvSpPr>
          <a:spLocks/>
        </xdr:cNvSpPr>
      </xdr:nvSpPr>
      <xdr:spPr>
        <a:xfrm flipV="1">
          <a:off x="2552700" y="2266950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171450</xdr:rowOff>
    </xdr:from>
    <xdr:to>
      <xdr:col>3</xdr:col>
      <xdr:colOff>466725</xdr:colOff>
      <xdr:row>10</xdr:row>
      <xdr:rowOff>190500</xdr:rowOff>
    </xdr:to>
    <xdr:sp>
      <xdr:nvSpPr>
        <xdr:cNvPr id="49" name="Line 49"/>
        <xdr:cNvSpPr>
          <a:spLocks/>
        </xdr:cNvSpPr>
      </xdr:nvSpPr>
      <xdr:spPr>
        <a:xfrm flipH="1" flipV="1">
          <a:off x="1638300" y="211455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14</xdr:row>
      <xdr:rowOff>47625</xdr:rowOff>
    </xdr:from>
    <xdr:to>
      <xdr:col>3</xdr:col>
      <xdr:colOff>466725</xdr:colOff>
      <xdr:row>15</xdr:row>
      <xdr:rowOff>114300</xdr:rowOff>
    </xdr:to>
    <xdr:sp>
      <xdr:nvSpPr>
        <xdr:cNvPr id="50" name="Line 50"/>
        <xdr:cNvSpPr>
          <a:spLocks/>
        </xdr:cNvSpPr>
      </xdr:nvSpPr>
      <xdr:spPr>
        <a:xfrm flipH="1">
          <a:off x="1657350" y="2990850"/>
          <a:ext cx="600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14</xdr:row>
      <xdr:rowOff>28575</xdr:rowOff>
    </xdr:from>
    <xdr:to>
      <xdr:col>5</xdr:col>
      <xdr:colOff>200025</xdr:colOff>
      <xdr:row>15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2781300" y="2971800"/>
          <a:ext cx="676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152400</xdr:rowOff>
    </xdr:from>
    <xdr:to>
      <xdr:col>3</xdr:col>
      <xdr:colOff>9525</xdr:colOff>
      <xdr:row>11</xdr:row>
      <xdr:rowOff>95250</xdr:rowOff>
    </xdr:to>
    <xdr:sp>
      <xdr:nvSpPr>
        <xdr:cNvPr id="52" name="Line 54"/>
        <xdr:cNvSpPr>
          <a:spLocks/>
        </xdr:cNvSpPr>
      </xdr:nvSpPr>
      <xdr:spPr>
        <a:xfrm flipV="1">
          <a:off x="1800225" y="1895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152400</xdr:rowOff>
    </xdr:from>
    <xdr:to>
      <xdr:col>5</xdr:col>
      <xdr:colOff>0</xdr:colOff>
      <xdr:row>11</xdr:row>
      <xdr:rowOff>95250</xdr:rowOff>
    </xdr:to>
    <xdr:sp>
      <xdr:nvSpPr>
        <xdr:cNvPr id="53" name="Line 55"/>
        <xdr:cNvSpPr>
          <a:spLocks/>
        </xdr:cNvSpPr>
      </xdr:nvSpPr>
      <xdr:spPr>
        <a:xfrm flipV="1">
          <a:off x="3257550" y="1895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8</xdr:row>
      <xdr:rowOff>190500</xdr:rowOff>
    </xdr:from>
    <xdr:to>
      <xdr:col>5</xdr:col>
      <xdr:colOff>38100</xdr:colOff>
      <xdr:row>8</xdr:row>
      <xdr:rowOff>190500</xdr:rowOff>
    </xdr:to>
    <xdr:sp>
      <xdr:nvSpPr>
        <xdr:cNvPr id="54" name="Line 56"/>
        <xdr:cNvSpPr>
          <a:spLocks/>
        </xdr:cNvSpPr>
      </xdr:nvSpPr>
      <xdr:spPr>
        <a:xfrm>
          <a:off x="1762125" y="19335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10</xdr:row>
      <xdr:rowOff>38100</xdr:rowOff>
    </xdr:from>
    <xdr:to>
      <xdr:col>3</xdr:col>
      <xdr:colOff>200025</xdr:colOff>
      <xdr:row>10</xdr:row>
      <xdr:rowOff>38100</xdr:rowOff>
    </xdr:to>
    <xdr:sp>
      <xdr:nvSpPr>
        <xdr:cNvPr id="55" name="Line 57"/>
        <xdr:cNvSpPr>
          <a:spLocks/>
        </xdr:cNvSpPr>
      </xdr:nvSpPr>
      <xdr:spPr>
        <a:xfrm flipH="1">
          <a:off x="847725" y="2181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14</xdr:row>
      <xdr:rowOff>161925</xdr:rowOff>
    </xdr:from>
    <xdr:to>
      <xdr:col>3</xdr:col>
      <xdr:colOff>200025</xdr:colOff>
      <xdr:row>14</xdr:row>
      <xdr:rowOff>161925</xdr:rowOff>
    </xdr:to>
    <xdr:sp>
      <xdr:nvSpPr>
        <xdr:cNvPr id="56" name="Line 58"/>
        <xdr:cNvSpPr>
          <a:spLocks/>
        </xdr:cNvSpPr>
      </xdr:nvSpPr>
      <xdr:spPr>
        <a:xfrm flipH="1">
          <a:off x="847725" y="31051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0</xdr:rowOff>
    </xdr:from>
    <xdr:to>
      <xdr:col>1</xdr:col>
      <xdr:colOff>447675</xdr:colOff>
      <xdr:row>14</xdr:row>
      <xdr:rowOff>190500</xdr:rowOff>
    </xdr:to>
    <xdr:sp>
      <xdr:nvSpPr>
        <xdr:cNvPr id="57" name="Line 59"/>
        <xdr:cNvSpPr>
          <a:spLocks/>
        </xdr:cNvSpPr>
      </xdr:nvSpPr>
      <xdr:spPr>
        <a:xfrm>
          <a:off x="885825" y="21431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19050</xdr:rowOff>
    </xdr:from>
    <xdr:to>
      <xdr:col>1</xdr:col>
      <xdr:colOff>152400</xdr:colOff>
      <xdr:row>17</xdr:row>
      <xdr:rowOff>57150</xdr:rowOff>
    </xdr:to>
    <xdr:sp>
      <xdr:nvSpPr>
        <xdr:cNvPr id="58" name="Line 60"/>
        <xdr:cNvSpPr>
          <a:spLocks/>
        </xdr:cNvSpPr>
      </xdr:nvSpPr>
      <xdr:spPr>
        <a:xfrm flipV="1">
          <a:off x="590550" y="316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17</xdr:row>
      <xdr:rowOff>57150</xdr:rowOff>
    </xdr:from>
    <xdr:to>
      <xdr:col>1</xdr:col>
      <xdr:colOff>552450</xdr:colOff>
      <xdr:row>17</xdr:row>
      <xdr:rowOff>57150</xdr:rowOff>
    </xdr:to>
    <xdr:sp>
      <xdr:nvSpPr>
        <xdr:cNvPr id="59" name="Line 61"/>
        <xdr:cNvSpPr>
          <a:spLocks/>
        </xdr:cNvSpPr>
      </xdr:nvSpPr>
      <xdr:spPr>
        <a:xfrm>
          <a:off x="590550" y="36004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9525</xdr:rowOff>
    </xdr:from>
    <xdr:to>
      <xdr:col>6</xdr:col>
      <xdr:colOff>200025</xdr:colOff>
      <xdr:row>12</xdr:row>
      <xdr:rowOff>104775</xdr:rowOff>
    </xdr:to>
    <xdr:sp>
      <xdr:nvSpPr>
        <xdr:cNvPr id="60" name="AutoShape 62"/>
        <xdr:cNvSpPr>
          <a:spLocks/>
        </xdr:cNvSpPr>
      </xdr:nvSpPr>
      <xdr:spPr>
        <a:xfrm>
          <a:off x="4095750" y="255270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12</xdr:row>
      <xdr:rowOff>104775</xdr:rowOff>
    </xdr:from>
    <xdr:to>
      <xdr:col>5</xdr:col>
      <xdr:colOff>723900</xdr:colOff>
      <xdr:row>13</xdr:row>
      <xdr:rowOff>0</xdr:rowOff>
    </xdr:to>
    <xdr:sp>
      <xdr:nvSpPr>
        <xdr:cNvPr id="61" name="AutoShape 63"/>
        <xdr:cNvSpPr>
          <a:spLocks/>
        </xdr:cNvSpPr>
      </xdr:nvSpPr>
      <xdr:spPr>
        <a:xfrm rot="10800000">
          <a:off x="3886200" y="264795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104775</xdr:rowOff>
    </xdr:from>
    <xdr:to>
      <xdr:col>3</xdr:col>
      <xdr:colOff>609600</xdr:colOff>
      <xdr:row>17</xdr:row>
      <xdr:rowOff>0</xdr:rowOff>
    </xdr:to>
    <xdr:sp>
      <xdr:nvSpPr>
        <xdr:cNvPr id="62" name="AutoShape 64"/>
        <xdr:cNvSpPr>
          <a:spLocks/>
        </xdr:cNvSpPr>
      </xdr:nvSpPr>
      <xdr:spPr>
        <a:xfrm rot="5400000">
          <a:off x="2305050" y="344805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16</xdr:row>
      <xdr:rowOff>104775</xdr:rowOff>
    </xdr:from>
    <xdr:to>
      <xdr:col>4</xdr:col>
      <xdr:colOff>200025</xdr:colOff>
      <xdr:row>17</xdr:row>
      <xdr:rowOff>0</xdr:rowOff>
    </xdr:to>
    <xdr:sp>
      <xdr:nvSpPr>
        <xdr:cNvPr id="63" name="AutoShape 65"/>
        <xdr:cNvSpPr>
          <a:spLocks/>
        </xdr:cNvSpPr>
      </xdr:nvSpPr>
      <xdr:spPr>
        <a:xfrm rot="16200000">
          <a:off x="2628900" y="3448050"/>
          <a:ext cx="95250" cy="95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tabSelected="1" showOutlineSymbols="0" zoomScale="87" zoomScaleNormal="87" zoomScalePageLayoutView="0" workbookViewId="0" topLeftCell="A1">
      <selection activeCell="B27" sqref="B27"/>
    </sheetView>
  </sheetViews>
  <sheetFormatPr defaultColWidth="8.75390625" defaultRowHeight="14.25"/>
  <cols>
    <col min="1" max="9" width="8.75390625" style="3" customWidth="1"/>
    <col min="10" max="10" width="4.75390625" style="3" customWidth="1"/>
    <col min="11" max="16384" width="8.75390625" style="3" customWidth="1"/>
  </cols>
  <sheetData>
    <row r="1" ht="15.75" customHeight="1" thickBot="1"/>
    <row r="2" spans="2:9" ht="27" customHeight="1" thickBot="1" thickTop="1">
      <c r="B2" s="142" t="s">
        <v>0</v>
      </c>
      <c r="C2" s="142"/>
      <c r="D2" s="143"/>
      <c r="E2" s="144" t="s">
        <v>1</v>
      </c>
      <c r="F2" s="142"/>
      <c r="G2" s="142"/>
      <c r="H2" s="142"/>
      <c r="I2" s="142"/>
    </row>
    <row r="3" spans="2:9" ht="15.75" customHeight="1" thickTop="1">
      <c r="B3" s="30"/>
      <c r="C3" s="30"/>
      <c r="D3" s="31"/>
      <c r="E3" s="30"/>
      <c r="F3" s="30"/>
      <c r="G3" s="30"/>
      <c r="H3" s="30"/>
      <c r="I3" s="30"/>
    </row>
    <row r="4" spans="2:9" ht="15.75" customHeight="1">
      <c r="B4" s="28" t="s">
        <v>2</v>
      </c>
      <c r="C4" s="29"/>
      <c r="D4" s="29"/>
      <c r="E4" s="29"/>
      <c r="F4" s="29"/>
      <c r="G4" s="29"/>
      <c r="H4" s="29"/>
      <c r="I4" s="29"/>
    </row>
    <row r="5" ht="15.75" customHeight="1">
      <c r="B5" s="3" t="s">
        <v>3</v>
      </c>
    </row>
    <row r="6" ht="15.75" customHeight="1">
      <c r="B6" s="14" t="s">
        <v>277</v>
      </c>
    </row>
    <row r="7" ht="15.75" customHeight="1"/>
    <row r="8" spans="2:4" ht="15.75" customHeight="1">
      <c r="B8" s="6" t="s">
        <v>262</v>
      </c>
      <c r="C8" s="7" t="s">
        <v>278</v>
      </c>
      <c r="D8" s="3" t="s">
        <v>4</v>
      </c>
    </row>
    <row r="9" ht="15.75" customHeight="1"/>
    <row r="10" spans="2:4" ht="15.75" customHeight="1">
      <c r="B10" s="8" t="s">
        <v>262</v>
      </c>
      <c r="C10" s="7" t="s">
        <v>279</v>
      </c>
      <c r="D10" s="3" t="s">
        <v>5</v>
      </c>
    </row>
    <row r="11" ht="15.75" customHeight="1">
      <c r="D11" s="3" t="s">
        <v>6</v>
      </c>
    </row>
    <row r="12" ht="15.75" customHeight="1"/>
    <row r="13" spans="4:6" ht="15.75" customHeight="1">
      <c r="D13" s="1" t="s">
        <v>7</v>
      </c>
      <c r="E13" s="1" t="s">
        <v>8</v>
      </c>
      <c r="F13" s="3" t="s">
        <v>9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spans="4:6" ht="15.75" customHeight="1">
      <c r="D20" s="3" t="s">
        <v>10</v>
      </c>
      <c r="F20" s="3" t="s">
        <v>11</v>
      </c>
    </row>
    <row r="21" ht="15.75" customHeight="1"/>
    <row r="22" ht="15.75" customHeight="1"/>
    <row r="23" ht="15.75" customHeight="1">
      <c r="E23" s="9" t="s">
        <v>12</v>
      </c>
    </row>
    <row r="24" ht="15.75" customHeight="1"/>
    <row r="25" ht="15.75" customHeight="1">
      <c r="E25" s="3" t="s">
        <v>13</v>
      </c>
    </row>
    <row r="26" ht="15.75" customHeight="1"/>
    <row r="27" spans="2:4" ht="15.75" customHeight="1">
      <c r="B27" s="27" t="s">
        <v>280</v>
      </c>
      <c r="C27" s="11"/>
      <c r="D27" s="12"/>
    </row>
    <row r="28" spans="2:3" ht="15.75" customHeight="1">
      <c r="B28" s="13" t="s">
        <v>14</v>
      </c>
      <c r="C28" s="11"/>
    </row>
    <row r="29" spans="4:6" ht="15.75" customHeight="1">
      <c r="D29" s="3" t="s">
        <v>15</v>
      </c>
      <c r="F29" s="3" t="s">
        <v>16</v>
      </c>
    </row>
    <row r="30" ht="15.75" customHeight="1"/>
    <row r="31" ht="15.75" customHeight="1">
      <c r="E31" s="1" t="s">
        <v>17</v>
      </c>
    </row>
    <row r="32" ht="15.75" customHeight="1"/>
    <row r="33" spans="4:6" ht="15.75" customHeight="1">
      <c r="D33" s="1" t="s">
        <v>18</v>
      </c>
      <c r="F33" s="1" t="s">
        <v>19</v>
      </c>
    </row>
    <row r="34" ht="15.75" customHeight="1"/>
    <row r="35" ht="15.75" customHeight="1">
      <c r="E35" s="1" t="s">
        <v>20</v>
      </c>
    </row>
    <row r="36" ht="15.75" customHeight="1"/>
    <row r="37" spans="3:5" ht="15.75" customHeight="1">
      <c r="C37" s="1" t="s">
        <v>21</v>
      </c>
      <c r="E37" s="1" t="s">
        <v>22</v>
      </c>
    </row>
    <row r="38" spans="4:6" ht="15.75" customHeight="1">
      <c r="D38" s="3" t="s">
        <v>23</v>
      </c>
      <c r="F38" s="1" t="s">
        <v>24</v>
      </c>
    </row>
    <row r="39" ht="15.75" customHeight="1">
      <c r="F39" s="1"/>
    </row>
    <row r="40" ht="15.75" customHeight="1">
      <c r="D40" s="1" t="s">
        <v>25</v>
      </c>
    </row>
    <row r="41" ht="15.75" customHeight="1"/>
    <row r="42" spans="4:11" ht="15.75" customHeight="1">
      <c r="D42" s="1" t="s">
        <v>26</v>
      </c>
      <c r="K42" s="14"/>
    </row>
    <row r="43" ht="15.75" customHeight="1">
      <c r="D43" s="1"/>
    </row>
    <row r="44" spans="3:5" ht="15.75" customHeight="1">
      <c r="C44" s="1" t="s">
        <v>27</v>
      </c>
      <c r="E44" s="1" t="s">
        <v>22</v>
      </c>
    </row>
    <row r="45" spans="4:6" ht="15.75" customHeight="1">
      <c r="D45" s="1" t="s">
        <v>28</v>
      </c>
      <c r="F45" s="1" t="s">
        <v>29</v>
      </c>
    </row>
    <row r="46" ht="15.75" customHeight="1">
      <c r="F46" s="1"/>
    </row>
    <row r="47" ht="15.75" customHeight="1">
      <c r="D47" s="1" t="s">
        <v>30</v>
      </c>
    </row>
    <row r="48" ht="15.75" customHeight="1"/>
    <row r="49" ht="15.75" customHeight="1">
      <c r="D49" s="1" t="s">
        <v>31</v>
      </c>
    </row>
    <row r="50" ht="15.75" customHeight="1" thickBot="1"/>
    <row r="51" spans="2:10" ht="15.75" customHeight="1" thickBot="1" thickTop="1">
      <c r="B51" s="15" t="s">
        <v>32</v>
      </c>
      <c r="C51" s="5"/>
      <c r="D51" s="38" t="s">
        <v>33</v>
      </c>
      <c r="E51" s="16" t="s">
        <v>33</v>
      </c>
      <c r="F51" s="16" t="s">
        <v>33</v>
      </c>
      <c r="G51" s="16" t="s">
        <v>33</v>
      </c>
      <c r="H51" s="16" t="s">
        <v>33</v>
      </c>
      <c r="I51" s="17"/>
      <c r="J51" s="18"/>
    </row>
    <row r="52" spans="2:10" ht="15.75" customHeight="1">
      <c r="B52" s="32" t="s">
        <v>34</v>
      </c>
      <c r="C52" s="33" t="s">
        <v>35</v>
      </c>
      <c r="D52" s="39"/>
      <c r="E52" s="34"/>
      <c r="F52" s="34"/>
      <c r="G52" s="34"/>
      <c r="H52" s="34"/>
      <c r="I52" s="35"/>
      <c r="J52" s="18"/>
    </row>
    <row r="53" spans="2:10" ht="15.75" customHeight="1">
      <c r="B53" s="19" t="s">
        <v>36</v>
      </c>
      <c r="C53" s="20" t="s">
        <v>37</v>
      </c>
      <c r="D53" s="40"/>
      <c r="E53" s="22"/>
      <c r="F53" s="22"/>
      <c r="G53" s="22"/>
      <c r="H53" s="22"/>
      <c r="I53" s="22"/>
      <c r="J53" s="18"/>
    </row>
    <row r="54" spans="2:10" ht="15.75" customHeight="1">
      <c r="B54" s="19" t="s">
        <v>36</v>
      </c>
      <c r="C54" s="20" t="s">
        <v>38</v>
      </c>
      <c r="D54" s="40"/>
      <c r="E54" s="22"/>
      <c r="F54" s="22"/>
      <c r="G54" s="22"/>
      <c r="H54" s="22"/>
      <c r="I54" s="22"/>
      <c r="J54" s="18"/>
    </row>
    <row r="55" spans="2:10" ht="15.75" customHeight="1">
      <c r="B55" s="19" t="s">
        <v>39</v>
      </c>
      <c r="C55" s="20" t="s">
        <v>40</v>
      </c>
      <c r="D55" s="41"/>
      <c r="E55" s="24"/>
      <c r="F55" s="24"/>
      <c r="G55" s="24"/>
      <c r="H55" s="24"/>
      <c r="I55" s="22"/>
      <c r="J55" s="18"/>
    </row>
    <row r="56" spans="2:10" ht="15.75" customHeight="1">
      <c r="B56" s="19" t="s">
        <v>41</v>
      </c>
      <c r="C56" s="20" t="s">
        <v>42</v>
      </c>
      <c r="D56" s="41"/>
      <c r="E56" s="24"/>
      <c r="F56" s="24"/>
      <c r="G56" s="24"/>
      <c r="H56" s="24"/>
      <c r="I56" s="22"/>
      <c r="J56" s="18"/>
    </row>
    <row r="57" spans="2:10" ht="15.75" customHeight="1" thickBot="1">
      <c r="B57" s="19" t="s">
        <v>43</v>
      </c>
      <c r="C57" s="20" t="s">
        <v>44</v>
      </c>
      <c r="D57" s="41"/>
      <c r="E57" s="24"/>
      <c r="F57" s="24"/>
      <c r="G57" s="24"/>
      <c r="H57" s="24"/>
      <c r="I57" s="22"/>
      <c r="J57" s="18"/>
    </row>
    <row r="58" spans="2:10" ht="15.75" customHeight="1">
      <c r="B58" s="32" t="s">
        <v>45</v>
      </c>
      <c r="C58" s="33" t="s">
        <v>46</v>
      </c>
      <c r="D58" s="42">
        <f aca="true" t="shared" si="0" ref="D58:I58">IF(D52="","",ROUND((D55/D52)+(D55*D56)/(D57*(D52/2)),1))</f>
      </c>
      <c r="E58" s="36">
        <f t="shared" si="0"/>
      </c>
      <c r="F58" s="36">
        <f t="shared" si="0"/>
      </c>
      <c r="G58" s="36">
        <f t="shared" si="0"/>
      </c>
      <c r="H58" s="36">
        <f t="shared" si="0"/>
      </c>
      <c r="I58" s="37">
        <f t="shared" si="0"/>
      </c>
      <c r="J58" s="18"/>
    </row>
    <row r="59" spans="2:10" ht="15.75" customHeight="1" thickBot="1">
      <c r="B59" s="19" t="s">
        <v>47</v>
      </c>
      <c r="C59" s="20" t="s">
        <v>46</v>
      </c>
      <c r="D59" s="43">
        <f aca="true" t="shared" si="1" ref="D59:I59">IF(D52="","",ROUND((D55/D52)-(D55*D56)/(D57*(D52/2)),1))</f>
      </c>
      <c r="E59" s="27">
        <f t="shared" si="1"/>
      </c>
      <c r="F59" s="27">
        <f t="shared" si="1"/>
      </c>
      <c r="G59" s="27">
        <f t="shared" si="1"/>
      </c>
      <c r="H59" s="27">
        <f t="shared" si="1"/>
      </c>
      <c r="I59" s="27">
        <f t="shared" si="1"/>
      </c>
      <c r="J59" s="18"/>
    </row>
    <row r="60" spans="2:9" ht="15.75" customHeight="1" thickTop="1">
      <c r="B60" s="5"/>
      <c r="C60" s="5"/>
      <c r="D60" s="5"/>
      <c r="E60" s="5"/>
      <c r="F60" s="5"/>
      <c r="G60" s="5"/>
      <c r="H60" s="5"/>
      <c r="I60" s="5"/>
    </row>
  </sheetData>
  <sheetProtection/>
  <mergeCells count="2">
    <mergeCell ref="B2:D2"/>
    <mergeCell ref="E2:I2"/>
  </mergeCells>
  <dataValidations count="1">
    <dataValidation type="list" allowBlank="1" showInputMessage="1" showErrorMessage="1" sqref="B8 B10">
      <formula1>"○,●"</formula1>
    </dataValidation>
  </dataValidations>
  <printOptions horizontalCentered="1"/>
  <pageMargins left="0.39375" right="0.27569444444444446" top="0.27569444444444446" bottom="0.27569444444444446" header="0.512" footer="0.512"/>
  <pageSetup orientation="portrait" paperSize="9" scale="90" r:id="rId2"/>
  <rowBreaks count="1" manualBreakCount="1">
    <brk id="59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79"/>
  <sheetViews>
    <sheetView showOutlineSymbols="0" zoomScale="85" zoomScaleNormal="85" zoomScalePageLayoutView="0" workbookViewId="0" topLeftCell="A1">
      <selection activeCell="P14" sqref="P14"/>
    </sheetView>
  </sheetViews>
  <sheetFormatPr defaultColWidth="7.75390625" defaultRowHeight="14.25"/>
  <cols>
    <col min="1" max="1" width="5.75390625" style="3" customWidth="1"/>
    <col min="2" max="2" width="8.875" style="3" customWidth="1"/>
    <col min="3" max="3" width="9.125" style="3" customWidth="1"/>
    <col min="4" max="4" width="9.875" style="3" customWidth="1"/>
    <col min="5" max="5" width="8.625" style="3" customWidth="1"/>
    <col min="6" max="6" width="10.125" style="3" customWidth="1"/>
    <col min="7" max="8" width="8.625" style="3" customWidth="1"/>
    <col min="9" max="9" width="9.00390625" style="3" customWidth="1"/>
    <col min="10" max="10" width="10.375" style="3" customWidth="1"/>
    <col min="11" max="11" width="8.75390625" style="3" customWidth="1"/>
    <col min="12" max="12" width="10.875" style="3" customWidth="1"/>
    <col min="13" max="16384" width="7.75390625" style="3" customWidth="1"/>
  </cols>
  <sheetData>
    <row r="1" ht="15.75" customHeight="1" thickBot="1"/>
    <row r="2" spans="3:11" ht="27" customHeight="1" thickBot="1" thickTop="1">
      <c r="C2" s="142" t="s">
        <v>0</v>
      </c>
      <c r="D2" s="142"/>
      <c r="E2" s="143"/>
      <c r="F2" s="144" t="s">
        <v>48</v>
      </c>
      <c r="G2" s="142"/>
      <c r="H2" s="142"/>
      <c r="I2" s="142"/>
      <c r="J2" s="142"/>
      <c r="K2" s="142"/>
    </row>
    <row r="3" spans="3:11" ht="15.75" customHeight="1" thickTop="1">
      <c r="C3" s="5"/>
      <c r="D3" s="5"/>
      <c r="E3" s="5"/>
      <c r="F3" s="5"/>
      <c r="G3" s="5"/>
      <c r="H3" s="5"/>
      <c r="I3" s="5"/>
      <c r="J3" s="5"/>
      <c r="K3" s="5"/>
    </row>
    <row r="4" spans="2:4" ht="15.75" customHeight="1">
      <c r="B4" s="24" t="s">
        <v>49</v>
      </c>
      <c r="C4" s="44"/>
      <c r="D4" s="45" t="s">
        <v>50</v>
      </c>
    </row>
    <row r="5" spans="2:4" ht="15.75" customHeight="1">
      <c r="B5" s="11"/>
      <c r="C5" s="11"/>
      <c r="D5" s="1" t="s">
        <v>51</v>
      </c>
    </row>
    <row r="6" ht="15.75" customHeight="1">
      <c r="D6" s="1" t="s">
        <v>52</v>
      </c>
    </row>
    <row r="7" ht="15.75" customHeight="1">
      <c r="D7" s="1" t="s">
        <v>53</v>
      </c>
    </row>
    <row r="8" ht="15.75" customHeight="1">
      <c r="D8" s="1" t="s">
        <v>54</v>
      </c>
    </row>
    <row r="9" spans="2:13" ht="15.75" customHeight="1">
      <c r="B9" s="25" t="s">
        <v>55</v>
      </c>
      <c r="C9" s="46" t="s">
        <v>56</v>
      </c>
      <c r="D9" s="4"/>
      <c r="E9" s="47" t="s">
        <v>57</v>
      </c>
      <c r="F9" s="48"/>
      <c r="G9" s="5"/>
      <c r="H9" s="49" t="s">
        <v>58</v>
      </c>
      <c r="I9" s="5"/>
      <c r="J9" s="5"/>
      <c r="K9" s="5"/>
      <c r="L9" s="5"/>
      <c r="M9" s="18"/>
    </row>
    <row r="10" spans="2:13" ht="15.75" customHeight="1" thickTop="1">
      <c r="B10" s="50"/>
      <c r="C10" s="51"/>
      <c r="D10" s="51" t="s">
        <v>59</v>
      </c>
      <c r="E10" s="2" t="s">
        <v>60</v>
      </c>
      <c r="F10" s="9" t="s">
        <v>61</v>
      </c>
      <c r="G10" s="52" t="s">
        <v>62</v>
      </c>
      <c r="H10" s="1"/>
      <c r="M10" s="18"/>
    </row>
    <row r="11" spans="2:13" ht="15.75" customHeight="1">
      <c r="B11" s="18"/>
      <c r="H11" s="1"/>
      <c r="I11" s="1"/>
      <c r="M11" s="18"/>
    </row>
    <row r="12" spans="2:20" ht="15.75" customHeight="1">
      <c r="B12" s="53" t="s">
        <v>63</v>
      </c>
      <c r="C12" s="54"/>
      <c r="D12" s="2" t="s">
        <v>64</v>
      </c>
      <c r="H12" s="1" t="s">
        <v>65</v>
      </c>
      <c r="M12" s="18"/>
      <c r="N12" s="29"/>
      <c r="O12" s="51"/>
      <c r="P12" s="51"/>
      <c r="Q12" s="2"/>
      <c r="R12" s="9"/>
      <c r="S12" s="52"/>
      <c r="T12" s="1"/>
    </row>
    <row r="13" spans="2:20" ht="15.75" customHeight="1">
      <c r="B13" s="18"/>
      <c r="D13" s="2" t="s">
        <v>66</v>
      </c>
      <c r="M13" s="18"/>
      <c r="N13" s="29"/>
      <c r="T13" s="1"/>
    </row>
    <row r="14" spans="2:20" ht="15.75" customHeight="1">
      <c r="B14" s="18"/>
      <c r="C14" s="54"/>
      <c r="D14" s="51" t="s">
        <v>67</v>
      </c>
      <c r="G14" s="51" t="s">
        <v>68</v>
      </c>
      <c r="H14" s="1" t="s">
        <v>69</v>
      </c>
      <c r="M14" s="18"/>
      <c r="N14" s="55"/>
      <c r="O14" s="54"/>
      <c r="P14" s="2"/>
      <c r="T14" s="1"/>
    </row>
    <row r="15" spans="2:16" ht="15.75" customHeight="1">
      <c r="B15" s="18"/>
      <c r="I15" s="1" t="s">
        <v>70</v>
      </c>
      <c r="M15" s="18"/>
      <c r="N15" s="29"/>
      <c r="P15" s="2"/>
    </row>
    <row r="16" spans="2:20" ht="15.75" customHeight="1">
      <c r="B16" s="18"/>
      <c r="D16" s="54"/>
      <c r="E16" s="9" t="s">
        <v>71</v>
      </c>
      <c r="F16" s="9" t="s">
        <v>72</v>
      </c>
      <c r="G16" s="52"/>
      <c r="H16" s="1"/>
      <c r="I16" s="1" t="s">
        <v>73</v>
      </c>
      <c r="M16" s="18"/>
      <c r="N16" s="29"/>
      <c r="O16" s="54"/>
      <c r="P16" s="51"/>
      <c r="S16" s="51"/>
      <c r="T16" s="1"/>
    </row>
    <row r="17" spans="2:14" ht="15.75" customHeight="1">
      <c r="B17" s="18"/>
      <c r="F17" s="54" t="s">
        <v>74</v>
      </c>
      <c r="H17" s="1"/>
      <c r="I17" s="1"/>
      <c r="M17" s="18"/>
      <c r="N17" s="29"/>
    </row>
    <row r="18" spans="2:20" ht="15.75" customHeight="1" thickBot="1">
      <c r="B18" s="18"/>
      <c r="C18" s="3" t="s">
        <v>75</v>
      </c>
      <c r="G18" s="1" t="s">
        <v>76</v>
      </c>
      <c r="M18" s="18"/>
      <c r="N18" s="29"/>
      <c r="P18" s="54"/>
      <c r="Q18" s="9"/>
      <c r="R18" s="9"/>
      <c r="S18" s="52"/>
      <c r="T18" s="1"/>
    </row>
    <row r="19" spans="2:20" ht="15.75" customHeight="1" thickBot="1">
      <c r="B19" s="73" t="s">
        <v>77</v>
      </c>
      <c r="C19" s="101" t="s">
        <v>32</v>
      </c>
      <c r="D19" s="92" t="s">
        <v>78</v>
      </c>
      <c r="E19" s="74">
        <v>4</v>
      </c>
      <c r="F19" s="75" t="s">
        <v>34</v>
      </c>
      <c r="G19" s="76">
        <v>4</v>
      </c>
      <c r="H19" s="77" t="s">
        <v>79</v>
      </c>
      <c r="I19" s="78"/>
      <c r="J19" s="79"/>
      <c r="K19" s="79"/>
      <c r="L19" s="79"/>
      <c r="M19" s="18"/>
      <c r="N19" s="29"/>
      <c r="R19" s="54"/>
      <c r="T19" s="1"/>
    </row>
    <row r="20" spans="2:13" ht="15.75" customHeight="1">
      <c r="B20" s="80"/>
      <c r="C20" s="102" t="s">
        <v>80</v>
      </c>
      <c r="D20" s="102" t="s">
        <v>266</v>
      </c>
      <c r="E20" s="11"/>
      <c r="F20" s="24">
        <v>33</v>
      </c>
      <c r="G20" s="10" t="s">
        <v>81</v>
      </c>
      <c r="I20" s="24">
        <v>21.5</v>
      </c>
      <c r="J20" s="56" t="s">
        <v>267</v>
      </c>
      <c r="M20" s="18"/>
    </row>
    <row r="21" spans="2:13" ht="15.75" customHeight="1" thickBot="1">
      <c r="B21" s="18"/>
      <c r="C21" s="100"/>
      <c r="D21" s="93" t="s">
        <v>82</v>
      </c>
      <c r="F21" s="24">
        <v>3600</v>
      </c>
      <c r="G21" s="57" t="s">
        <v>83</v>
      </c>
      <c r="H21" s="1" t="s">
        <v>84</v>
      </c>
      <c r="I21" s="24">
        <v>700</v>
      </c>
      <c r="J21" s="56" t="s">
        <v>85</v>
      </c>
      <c r="M21" s="18"/>
    </row>
    <row r="22" spans="2:13" ht="15.75" customHeight="1">
      <c r="B22" s="18"/>
      <c r="C22" s="103" t="s">
        <v>86</v>
      </c>
      <c r="D22" s="94" t="s">
        <v>87</v>
      </c>
      <c r="E22" s="75" t="s">
        <v>88</v>
      </c>
      <c r="F22" s="77" t="s">
        <v>89</v>
      </c>
      <c r="G22" s="77" t="s">
        <v>90</v>
      </c>
      <c r="H22" s="77" t="s">
        <v>91</v>
      </c>
      <c r="I22" s="75" t="s">
        <v>92</v>
      </c>
      <c r="J22" s="77" t="s">
        <v>93</v>
      </c>
      <c r="K22" s="77" t="s">
        <v>94</v>
      </c>
      <c r="L22" s="94" t="s">
        <v>88</v>
      </c>
      <c r="M22" s="18"/>
    </row>
    <row r="23" spans="2:13" ht="15.75" customHeight="1" thickBot="1">
      <c r="B23" s="18"/>
      <c r="C23" s="100"/>
      <c r="D23" s="95" t="s">
        <v>95</v>
      </c>
      <c r="E23" s="20" t="s">
        <v>96</v>
      </c>
      <c r="F23" s="20" t="s">
        <v>97</v>
      </c>
      <c r="G23" s="20" t="s">
        <v>98</v>
      </c>
      <c r="H23" s="20" t="s">
        <v>85</v>
      </c>
      <c r="I23" s="20" t="s">
        <v>99</v>
      </c>
      <c r="J23" s="20" t="s">
        <v>85</v>
      </c>
      <c r="K23" s="110" t="s">
        <v>268</v>
      </c>
      <c r="L23" s="107" t="s">
        <v>101</v>
      </c>
      <c r="M23" s="18"/>
    </row>
    <row r="24" spans="2:13" ht="15.75" customHeight="1">
      <c r="B24" s="18"/>
      <c r="C24" s="94" t="s">
        <v>102</v>
      </c>
      <c r="D24" s="96">
        <v>7400</v>
      </c>
      <c r="E24" s="81">
        <v>1850</v>
      </c>
      <c r="F24" s="82">
        <v>1.2</v>
      </c>
      <c r="G24" s="83">
        <f aca="true" t="shared" si="0" ref="G24:G29">IF(E24="","",ROUND(E24*F24,1))</f>
        <v>2220</v>
      </c>
      <c r="H24" s="84"/>
      <c r="I24" s="84"/>
      <c r="J24" s="84"/>
      <c r="K24" s="84"/>
      <c r="L24" s="108" t="str">
        <f aca="true" t="shared" si="1" ref="L24:L29">IF(E24="","",IF(E24&gt;=D$26,"○","ＣＨ"))</f>
        <v>○</v>
      </c>
      <c r="M24" s="18"/>
    </row>
    <row r="25" spans="2:13" ht="15.75" customHeight="1">
      <c r="B25" s="18"/>
      <c r="C25" s="95" t="s">
        <v>103</v>
      </c>
      <c r="D25" s="97" t="s">
        <v>104</v>
      </c>
      <c r="E25" s="24">
        <v>1850</v>
      </c>
      <c r="F25" s="59">
        <v>1</v>
      </c>
      <c r="G25" s="27">
        <f t="shared" si="0"/>
        <v>1850</v>
      </c>
      <c r="H25" s="12"/>
      <c r="I25" s="12"/>
      <c r="J25" s="12"/>
      <c r="K25" s="12"/>
      <c r="L25" s="109" t="str">
        <f t="shared" si="1"/>
        <v>○</v>
      </c>
      <c r="M25" s="18"/>
    </row>
    <row r="26" spans="2:13" ht="15.75" customHeight="1">
      <c r="B26" s="18"/>
      <c r="C26" s="95" t="s">
        <v>105</v>
      </c>
      <c r="D26" s="97">
        <f>ROUND(D24/G19,1)</f>
        <v>1850</v>
      </c>
      <c r="E26" s="22"/>
      <c r="F26" s="59"/>
      <c r="G26" s="27">
        <f t="shared" si="0"/>
      </c>
      <c r="H26" s="12"/>
      <c r="I26" s="12"/>
      <c r="J26" s="12"/>
      <c r="K26" s="12"/>
      <c r="L26" s="109">
        <f t="shared" si="1"/>
      </c>
      <c r="M26" s="18"/>
    </row>
    <row r="27" spans="2:13" ht="15.75" customHeight="1">
      <c r="B27" s="18"/>
      <c r="C27" s="95" t="s">
        <v>106</v>
      </c>
      <c r="D27" s="106"/>
      <c r="E27" s="22"/>
      <c r="F27" s="59"/>
      <c r="G27" s="27">
        <f t="shared" si="0"/>
      </c>
      <c r="H27" s="12"/>
      <c r="I27" s="12"/>
      <c r="J27" s="12"/>
      <c r="K27" s="12"/>
      <c r="L27" s="109">
        <f t="shared" si="1"/>
      </c>
      <c r="M27" s="18"/>
    </row>
    <row r="28" spans="2:13" ht="15.75" customHeight="1">
      <c r="B28" s="26" t="s">
        <v>107</v>
      </c>
      <c r="C28" s="95" t="s">
        <v>108</v>
      </c>
      <c r="D28" s="100"/>
      <c r="E28" s="61"/>
      <c r="F28" s="62"/>
      <c r="G28" s="27">
        <f t="shared" si="0"/>
      </c>
      <c r="H28" s="12"/>
      <c r="I28" s="12"/>
      <c r="J28" s="12"/>
      <c r="K28" s="12"/>
      <c r="L28" s="109">
        <f t="shared" si="1"/>
      </c>
      <c r="M28" s="18"/>
    </row>
    <row r="29" spans="2:13" ht="15.75" customHeight="1" thickBot="1">
      <c r="B29" s="63" t="s">
        <v>109</v>
      </c>
      <c r="C29" s="95" t="s">
        <v>110</v>
      </c>
      <c r="D29" s="100"/>
      <c r="E29" s="61"/>
      <c r="F29" s="62"/>
      <c r="G29" s="27">
        <f t="shared" si="0"/>
      </c>
      <c r="H29" s="12"/>
      <c r="I29" s="12"/>
      <c r="J29" s="12"/>
      <c r="K29" s="12"/>
      <c r="L29" s="109">
        <f t="shared" si="1"/>
      </c>
      <c r="M29" s="18"/>
    </row>
    <row r="30" spans="2:12" ht="15.75" customHeight="1" thickBot="1" thickTop="1">
      <c r="B30" s="63" t="s">
        <v>111</v>
      </c>
      <c r="C30" s="104"/>
      <c r="D30" s="85" t="s">
        <v>112</v>
      </c>
      <c r="E30" s="86">
        <f>SUM(E24:E29)</f>
        <v>3700</v>
      </c>
      <c r="F30" s="87" t="s">
        <v>113</v>
      </c>
      <c r="G30" s="86">
        <f>SUM(G24:G29)</f>
        <v>4070</v>
      </c>
      <c r="H30" s="81">
        <v>2200</v>
      </c>
      <c r="I30" s="74">
        <v>200</v>
      </c>
      <c r="J30" s="83">
        <f>ROUND((H30-I30)*0.875,1)</f>
        <v>1750</v>
      </c>
      <c r="K30" s="83">
        <f>ROUND(G30*100/(I20*(J30/10)),1)</f>
        <v>108.2</v>
      </c>
      <c r="L30" s="50"/>
    </row>
    <row r="31" spans="2:13" ht="15.75" customHeight="1" thickTop="1">
      <c r="B31" s="26" t="s">
        <v>114</v>
      </c>
      <c r="C31" s="104"/>
      <c r="D31" s="85" t="s">
        <v>115</v>
      </c>
      <c r="E31" s="83">
        <f>ROUND(E30*1000/(F21*J30),2)</f>
        <v>0.59</v>
      </c>
      <c r="F31" s="83" t="s">
        <v>269</v>
      </c>
      <c r="G31" s="88" t="str">
        <f>IF(J31&gt;=E31,"≦OK","＞OUT")</f>
        <v>≦OK</v>
      </c>
      <c r="H31" s="83" t="s">
        <v>116</v>
      </c>
      <c r="I31" s="79"/>
      <c r="J31" s="81">
        <v>0.82</v>
      </c>
      <c r="K31" s="83" t="s">
        <v>269</v>
      </c>
      <c r="L31" s="5"/>
      <c r="M31" s="18"/>
    </row>
    <row r="32" spans="2:13" ht="15.75" customHeight="1">
      <c r="B32" s="63">
        <v>1</v>
      </c>
      <c r="C32" s="100"/>
      <c r="D32" s="1" t="s">
        <v>117</v>
      </c>
      <c r="E32" s="64" t="s">
        <v>118</v>
      </c>
      <c r="F32" s="45" t="s">
        <v>119</v>
      </c>
      <c r="G32" s="64">
        <v>5.07</v>
      </c>
      <c r="H32" s="45" t="s">
        <v>120</v>
      </c>
      <c r="J32" s="27">
        <f>ROUNDUP(K30/G32,0)</f>
        <v>22</v>
      </c>
      <c r="K32" s="56" t="s">
        <v>121</v>
      </c>
      <c r="M32" s="18"/>
    </row>
    <row r="33" spans="1:13" ht="15.75" customHeight="1" thickBot="1">
      <c r="A33" s="52"/>
      <c r="B33" s="26" t="str">
        <f>IF(B32=2,"短期時",IF(B32=1,"長期時",""))</f>
        <v>長期時</v>
      </c>
      <c r="C33" s="100"/>
      <c r="D33" s="1" t="s">
        <v>122</v>
      </c>
      <c r="E33" s="65"/>
      <c r="G33" s="11"/>
      <c r="J33" s="27">
        <f>ROUNDDOWN((F21-150)/(J32-1),0)</f>
        <v>164</v>
      </c>
      <c r="K33" s="45" t="s">
        <v>123</v>
      </c>
      <c r="M33" s="18"/>
    </row>
    <row r="34" spans="2:13" ht="15.75" customHeight="1">
      <c r="B34" s="60"/>
      <c r="C34" s="101" t="s">
        <v>32</v>
      </c>
      <c r="D34" s="92" t="s">
        <v>78</v>
      </c>
      <c r="E34" s="74">
        <v>4</v>
      </c>
      <c r="F34" s="84"/>
      <c r="G34" s="79"/>
      <c r="H34" s="78" t="s">
        <v>79</v>
      </c>
      <c r="I34" s="79"/>
      <c r="J34" s="79"/>
      <c r="K34" s="79"/>
      <c r="L34" s="79"/>
      <c r="M34" s="18"/>
    </row>
    <row r="35" spans="2:13" ht="15.75" customHeight="1">
      <c r="B35" s="66" t="s">
        <v>124</v>
      </c>
      <c r="C35" s="102" t="s">
        <v>80</v>
      </c>
      <c r="D35" s="102" t="s">
        <v>266</v>
      </c>
      <c r="E35" s="11"/>
      <c r="F35" s="24">
        <v>33</v>
      </c>
      <c r="G35" s="45" t="s">
        <v>125</v>
      </c>
      <c r="I35" s="24">
        <v>21.5</v>
      </c>
      <c r="J35" s="56" t="s">
        <v>267</v>
      </c>
      <c r="M35" s="18"/>
    </row>
    <row r="36" spans="2:13" ht="15.75" customHeight="1" thickBot="1">
      <c r="B36" s="18"/>
      <c r="C36" s="100"/>
      <c r="D36" s="93" t="s">
        <v>126</v>
      </c>
      <c r="F36" s="24">
        <v>5200</v>
      </c>
      <c r="G36" s="45"/>
      <c r="I36" s="67"/>
      <c r="M36" s="18"/>
    </row>
    <row r="37" spans="2:13" ht="15.75" customHeight="1">
      <c r="B37" s="18"/>
      <c r="C37" s="103" t="s">
        <v>127</v>
      </c>
      <c r="D37" s="94" t="s">
        <v>87</v>
      </c>
      <c r="E37" s="75" t="s">
        <v>88</v>
      </c>
      <c r="F37" s="77" t="s">
        <v>89</v>
      </c>
      <c r="G37" s="77" t="s">
        <v>90</v>
      </c>
      <c r="H37" s="77" t="s">
        <v>91</v>
      </c>
      <c r="I37" s="75" t="s">
        <v>92</v>
      </c>
      <c r="J37" s="77" t="s">
        <v>93</v>
      </c>
      <c r="K37" s="77" t="s">
        <v>94</v>
      </c>
      <c r="L37" s="94" t="s">
        <v>88</v>
      </c>
      <c r="M37" s="18"/>
    </row>
    <row r="38" spans="2:13" ht="15.75" customHeight="1" thickBot="1">
      <c r="B38" s="18"/>
      <c r="C38" s="100"/>
      <c r="D38" s="95" t="s">
        <v>95</v>
      </c>
      <c r="E38" s="20" t="s">
        <v>96</v>
      </c>
      <c r="F38" s="20" t="s">
        <v>128</v>
      </c>
      <c r="G38" s="20" t="s">
        <v>98</v>
      </c>
      <c r="H38" s="20" t="s">
        <v>85</v>
      </c>
      <c r="I38" s="20" t="s">
        <v>99</v>
      </c>
      <c r="J38" s="20" t="s">
        <v>85</v>
      </c>
      <c r="K38" s="110" t="s">
        <v>268</v>
      </c>
      <c r="L38" s="107" t="s">
        <v>101</v>
      </c>
      <c r="M38" s="18"/>
    </row>
    <row r="39" spans="2:13" ht="15.75" customHeight="1">
      <c r="B39" s="18"/>
      <c r="C39" s="94" t="s">
        <v>102</v>
      </c>
      <c r="D39" s="96">
        <v>7400</v>
      </c>
      <c r="E39" s="81">
        <v>1850</v>
      </c>
      <c r="F39" s="81">
        <v>0.7</v>
      </c>
      <c r="G39" s="83">
        <f aca="true" t="shared" si="2" ref="G39:G44">IF(E39="","",ROUND(E39*F39,1))</f>
        <v>1295</v>
      </c>
      <c r="H39" s="84"/>
      <c r="I39" s="84"/>
      <c r="J39" s="84"/>
      <c r="K39" s="84"/>
      <c r="L39" s="108" t="str">
        <f aca="true" t="shared" si="3" ref="L39:L44">IF(E39="","",IF(E39&gt;=D$41,"○","ＣＨ"))</f>
        <v>○</v>
      </c>
      <c r="M39" s="66"/>
    </row>
    <row r="40" spans="2:13" ht="15.75" customHeight="1">
      <c r="B40" s="18"/>
      <c r="C40" s="95" t="s">
        <v>103</v>
      </c>
      <c r="D40" s="97" t="s">
        <v>104</v>
      </c>
      <c r="E40" s="24">
        <v>1840</v>
      </c>
      <c r="F40" s="24">
        <v>0.8</v>
      </c>
      <c r="G40" s="27">
        <f t="shared" si="2"/>
        <v>1472</v>
      </c>
      <c r="H40" s="12"/>
      <c r="I40" s="12"/>
      <c r="J40" s="12"/>
      <c r="K40" s="12"/>
      <c r="L40" s="109" t="str">
        <f t="shared" si="3"/>
        <v>ＣＨ</v>
      </c>
      <c r="M40" s="18"/>
    </row>
    <row r="41" spans="2:13" ht="15.75" customHeight="1">
      <c r="B41" s="18"/>
      <c r="C41" s="95" t="s">
        <v>105</v>
      </c>
      <c r="D41" s="97">
        <f>ROUND(D39/G19,1)</f>
        <v>1850</v>
      </c>
      <c r="E41" s="24"/>
      <c r="F41" s="24"/>
      <c r="G41" s="27">
        <f t="shared" si="2"/>
      </c>
      <c r="H41" s="12"/>
      <c r="I41" s="12"/>
      <c r="J41" s="12"/>
      <c r="K41" s="68" t="s">
        <v>129</v>
      </c>
      <c r="L41" s="109">
        <f t="shared" si="3"/>
      </c>
      <c r="M41" s="18"/>
    </row>
    <row r="42" spans="2:13" ht="15.75" customHeight="1">
      <c r="B42" s="18"/>
      <c r="C42" s="95" t="s">
        <v>106</v>
      </c>
      <c r="D42" s="98"/>
      <c r="E42" s="22"/>
      <c r="F42" s="22"/>
      <c r="G42" s="27">
        <f t="shared" si="2"/>
      </c>
      <c r="H42" s="12"/>
      <c r="I42" s="12"/>
      <c r="J42" s="12"/>
      <c r="K42" s="12"/>
      <c r="L42" s="109">
        <f t="shared" si="3"/>
      </c>
      <c r="M42" s="18"/>
    </row>
    <row r="43" spans="2:13" ht="15.75" customHeight="1">
      <c r="B43" s="18"/>
      <c r="C43" s="95" t="s">
        <v>108</v>
      </c>
      <c r="D43" s="99" t="s">
        <v>129</v>
      </c>
      <c r="E43" s="61"/>
      <c r="F43" s="61"/>
      <c r="G43" s="27">
        <f t="shared" si="2"/>
      </c>
      <c r="H43" s="68" t="s">
        <v>130</v>
      </c>
      <c r="I43" s="12"/>
      <c r="J43" s="12"/>
      <c r="K43" s="12"/>
      <c r="L43" s="109">
        <f t="shared" si="3"/>
      </c>
      <c r="M43" s="18"/>
    </row>
    <row r="44" spans="2:13" ht="15.75" customHeight="1" thickBot="1">
      <c r="B44" s="18"/>
      <c r="C44" s="95" t="s">
        <v>110</v>
      </c>
      <c r="D44" s="100"/>
      <c r="E44" s="61"/>
      <c r="F44" s="61"/>
      <c r="G44" s="27">
        <f t="shared" si="2"/>
      </c>
      <c r="H44" s="68"/>
      <c r="I44" s="12"/>
      <c r="J44" s="68" t="s">
        <v>131</v>
      </c>
      <c r="K44" s="68" t="s">
        <v>132</v>
      </c>
      <c r="L44" s="109">
        <f t="shared" si="3"/>
      </c>
      <c r="M44" s="18"/>
    </row>
    <row r="45" spans="2:12" ht="15.75" customHeight="1" thickBot="1" thickTop="1">
      <c r="B45" s="18"/>
      <c r="C45" s="104"/>
      <c r="D45" s="85" t="s">
        <v>112</v>
      </c>
      <c r="E45" s="86">
        <f>SUM(E39:E44)</f>
        <v>3690</v>
      </c>
      <c r="F45" s="87" t="s">
        <v>113</v>
      </c>
      <c r="G45" s="86">
        <f>SUM(G39:G44)</f>
        <v>2767</v>
      </c>
      <c r="H45" s="81">
        <v>1800</v>
      </c>
      <c r="I45" s="74">
        <v>200</v>
      </c>
      <c r="J45" s="83">
        <f>ROUND((H45-I45)*0.875,1)</f>
        <v>1400</v>
      </c>
      <c r="K45" s="83">
        <f>ROUND(G45*100/(I35*(J45/10)),1)</f>
        <v>91.9</v>
      </c>
      <c r="L45" s="50"/>
    </row>
    <row r="46" spans="2:13" ht="15.75" customHeight="1" thickTop="1">
      <c r="B46" s="18"/>
      <c r="C46" s="105" t="s">
        <v>133</v>
      </c>
      <c r="D46" s="78" t="s">
        <v>134</v>
      </c>
      <c r="E46" s="83">
        <f>ROUND(E45*1000/(F36*J45),2)</f>
        <v>0.51</v>
      </c>
      <c r="F46" s="83" t="s">
        <v>269</v>
      </c>
      <c r="G46" s="88" t="str">
        <f>IF(J46&gt;=E46,"≦OK","＞OUT")</f>
        <v>≦OK</v>
      </c>
      <c r="H46" s="83" t="s">
        <v>116</v>
      </c>
      <c r="I46" s="79"/>
      <c r="J46" s="81">
        <v>0.82</v>
      </c>
      <c r="K46" s="83" t="s">
        <v>269</v>
      </c>
      <c r="L46" s="5"/>
      <c r="M46" s="18"/>
    </row>
    <row r="47" spans="2:13" ht="15.75" customHeight="1">
      <c r="B47" s="18"/>
      <c r="C47" s="100"/>
      <c r="D47" s="1" t="s">
        <v>117</v>
      </c>
      <c r="E47" s="64" t="s">
        <v>118</v>
      </c>
      <c r="F47" s="45" t="s">
        <v>119</v>
      </c>
      <c r="G47" s="64">
        <v>5.07</v>
      </c>
      <c r="H47" s="45" t="s">
        <v>120</v>
      </c>
      <c r="J47" s="27">
        <f>ROUNDUP(K45/G47,0)</f>
        <v>19</v>
      </c>
      <c r="K47" s="56" t="s">
        <v>121</v>
      </c>
      <c r="L47" s="52" t="s">
        <v>135</v>
      </c>
      <c r="M47" s="18"/>
    </row>
    <row r="48" spans="2:13" ht="15.75" customHeight="1" thickBot="1">
      <c r="B48" s="18"/>
      <c r="C48" s="100"/>
      <c r="D48" s="1" t="s">
        <v>136</v>
      </c>
      <c r="E48" s="65"/>
      <c r="G48" s="11"/>
      <c r="J48" s="27">
        <f>ROUNDDOWN((F36-150)/(J47-1),0)</f>
        <v>280</v>
      </c>
      <c r="K48" s="45" t="s">
        <v>123</v>
      </c>
      <c r="M48" s="18"/>
    </row>
    <row r="49" spans="2:13" ht="15.75" customHeight="1">
      <c r="B49" s="80"/>
      <c r="C49" s="79"/>
      <c r="D49" s="79"/>
      <c r="E49" s="79"/>
      <c r="F49" s="89" t="s">
        <v>137</v>
      </c>
      <c r="G49" s="79"/>
      <c r="H49" s="79"/>
      <c r="I49" s="89" t="s">
        <v>138</v>
      </c>
      <c r="J49" s="90" t="s">
        <v>117</v>
      </c>
      <c r="K49" s="79"/>
      <c r="L49" s="91"/>
      <c r="M49" s="18"/>
    </row>
    <row r="50" spans="2:13" ht="15.75" customHeight="1">
      <c r="B50" s="18"/>
      <c r="C50" s="1" t="s">
        <v>139</v>
      </c>
      <c r="E50" s="3" t="s">
        <v>37</v>
      </c>
      <c r="F50" s="64">
        <v>19</v>
      </c>
      <c r="G50" s="69" t="str">
        <f>T(J50:J50)</f>
        <v>D25</v>
      </c>
      <c r="H50" s="70" t="str">
        <f>IF(I50&lt;F50,"×変更",IF(I50&gt;=F50,"≦ＯＫ",""))</f>
        <v>≦ＯＫ</v>
      </c>
      <c r="I50" s="64">
        <v>25</v>
      </c>
      <c r="J50" s="64" t="s">
        <v>118</v>
      </c>
      <c r="K50" s="12"/>
      <c r="M50" s="18"/>
    </row>
    <row r="51" spans="2:13" ht="15.75" customHeight="1">
      <c r="B51" s="18"/>
      <c r="E51" s="3" t="s">
        <v>38</v>
      </c>
      <c r="F51" s="64">
        <v>19</v>
      </c>
      <c r="G51" s="69" t="str">
        <f>T(J51:J51)</f>
        <v>D25</v>
      </c>
      <c r="H51" s="70" t="str">
        <f>IF(I51&lt;F51,"×",IF(I51&gt;=F51,"≦ＯＫ",""))</f>
        <v>≦ＯＫ</v>
      </c>
      <c r="I51" s="64">
        <v>25</v>
      </c>
      <c r="J51" s="64" t="s">
        <v>118</v>
      </c>
      <c r="K51" s="71" t="s">
        <v>140</v>
      </c>
      <c r="M51" s="18"/>
    </row>
    <row r="52" spans="2:12" ht="15.75" customHeight="1">
      <c r="B52" s="49" t="s">
        <v>141</v>
      </c>
      <c r="C52" s="5"/>
      <c r="D52" s="5"/>
      <c r="E52" s="5"/>
      <c r="F52" s="5"/>
      <c r="G52" s="5"/>
      <c r="H52" s="5"/>
      <c r="I52" s="5"/>
      <c r="J52" s="72" t="s">
        <v>142</v>
      </c>
      <c r="K52" s="5"/>
      <c r="L52" s="5"/>
    </row>
    <row r="53" spans="2:4" ht="15.75" customHeight="1">
      <c r="B53" s="52" t="s">
        <v>124</v>
      </c>
      <c r="D53" s="1" t="s">
        <v>143</v>
      </c>
    </row>
    <row r="54" ht="15.75" customHeight="1"/>
    <row r="55" spans="2:3" ht="15.75" customHeight="1">
      <c r="B55" s="52" t="s">
        <v>129</v>
      </c>
      <c r="C55" s="1" t="s">
        <v>144</v>
      </c>
    </row>
    <row r="56" spans="3:8" ht="15.75" customHeight="1">
      <c r="C56" s="3" t="s">
        <v>145</v>
      </c>
      <c r="F56" s="52" t="s">
        <v>146</v>
      </c>
      <c r="H56" s="1" t="s">
        <v>147</v>
      </c>
    </row>
    <row r="57" spans="4:12" ht="15.75" customHeight="1">
      <c r="D57" s="1" t="s">
        <v>148</v>
      </c>
      <c r="K57" s="51" t="s">
        <v>149</v>
      </c>
      <c r="L57" s="3" t="s">
        <v>150</v>
      </c>
    </row>
    <row r="58" spans="4:12" ht="15.75" customHeight="1">
      <c r="D58" s="1" t="s">
        <v>151</v>
      </c>
      <c r="K58" s="51" t="s">
        <v>152</v>
      </c>
      <c r="L58" s="3" t="s">
        <v>153</v>
      </c>
    </row>
    <row r="59" spans="4:11" ht="15.75" customHeight="1">
      <c r="D59" s="1"/>
      <c r="E59" s="51"/>
      <c r="F59" s="52"/>
      <c r="K59" s="51"/>
    </row>
    <row r="60" spans="2:3" ht="15.75" customHeight="1">
      <c r="B60" s="52" t="s">
        <v>130</v>
      </c>
      <c r="C60" s="1" t="s">
        <v>154</v>
      </c>
    </row>
    <row r="61" ht="15.75" customHeight="1"/>
    <row r="62" spans="2:10" ht="15.75" customHeight="1">
      <c r="B62" s="52" t="s">
        <v>131</v>
      </c>
      <c r="C62" s="1" t="s">
        <v>155</v>
      </c>
      <c r="J62" s="1" t="s">
        <v>156</v>
      </c>
    </row>
    <row r="63" ht="15.75" customHeight="1"/>
    <row r="64" spans="2:3" ht="15.75" customHeight="1">
      <c r="B64" s="52" t="s">
        <v>132</v>
      </c>
      <c r="C64" s="1" t="s">
        <v>157</v>
      </c>
    </row>
    <row r="65" ht="15.75" customHeight="1"/>
    <row r="66" spans="2:3" ht="15.75" customHeight="1">
      <c r="B66" s="52" t="s">
        <v>133</v>
      </c>
      <c r="C66" s="1" t="s">
        <v>158</v>
      </c>
    </row>
    <row r="67" spans="2:11" ht="15.75" customHeight="1">
      <c r="B67" s="52"/>
      <c r="C67" s="1" t="s">
        <v>159</v>
      </c>
      <c r="D67" s="1"/>
      <c r="K67" s="3" t="s">
        <v>160</v>
      </c>
    </row>
    <row r="68" spans="4:12" ht="15.75" customHeight="1">
      <c r="D68" s="1" t="s">
        <v>161</v>
      </c>
      <c r="L68" s="52" t="s">
        <v>162</v>
      </c>
    </row>
    <row r="69" ht="15.75" customHeight="1"/>
    <row r="70" spans="2:3" ht="15.75" customHeight="1">
      <c r="B70" s="52" t="s">
        <v>135</v>
      </c>
      <c r="C70" s="1" t="s">
        <v>163</v>
      </c>
    </row>
    <row r="71" spans="4:10" ht="15.75" customHeight="1">
      <c r="D71" s="1" t="s">
        <v>164</v>
      </c>
      <c r="J71" s="1" t="s">
        <v>165</v>
      </c>
    </row>
    <row r="72" ht="15.75" customHeight="1"/>
    <row r="73" spans="2:3" ht="15.75" customHeight="1">
      <c r="B73" s="52" t="s">
        <v>140</v>
      </c>
      <c r="C73" s="1" t="s">
        <v>166</v>
      </c>
    </row>
    <row r="74" spans="3:4" ht="15.75" customHeight="1">
      <c r="C74" s="1" t="s">
        <v>167</v>
      </c>
      <c r="D74" s="1"/>
    </row>
    <row r="75" spans="3:10" ht="15.75" customHeight="1">
      <c r="C75" s="1" t="s">
        <v>168</v>
      </c>
      <c r="D75" s="1"/>
      <c r="J75" s="3" t="s">
        <v>169</v>
      </c>
    </row>
    <row r="76" ht="15.75" customHeight="1"/>
    <row r="77" spans="2:6" ht="15.75" customHeight="1">
      <c r="B77" s="52" t="s">
        <v>142</v>
      </c>
      <c r="C77" s="1" t="s">
        <v>170</v>
      </c>
      <c r="F77" s="52" t="s">
        <v>171</v>
      </c>
    </row>
    <row r="78" spans="4:11" ht="15.75" customHeight="1">
      <c r="D78" s="3" t="s">
        <v>172</v>
      </c>
      <c r="J78" s="9" t="s">
        <v>173</v>
      </c>
      <c r="K78" s="54"/>
    </row>
    <row r="79" ht="15.75" customHeight="1">
      <c r="D79" s="3" t="s">
        <v>174</v>
      </c>
    </row>
  </sheetData>
  <sheetProtection/>
  <mergeCells count="2">
    <mergeCell ref="C2:E2"/>
    <mergeCell ref="F2:K2"/>
  </mergeCells>
  <printOptions horizontalCentered="1"/>
  <pageMargins left="0.39375" right="0.27569444444444446" top="0.27569444444444446" bottom="0.27569444444444446" header="0.512" footer="0.512"/>
  <pageSetup orientation="portrait" paperSize="9" scale="67" r:id="rId2"/>
  <rowBreaks count="1" manualBreakCount="1">
    <brk id="80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2"/>
  <sheetViews>
    <sheetView showOutlineSymbols="0" zoomScale="87" zoomScaleNormal="87" zoomScalePageLayoutView="0" workbookViewId="0" topLeftCell="A1">
      <selection activeCell="L44" sqref="L44"/>
    </sheetView>
  </sheetViews>
  <sheetFormatPr defaultColWidth="8.75390625" defaultRowHeight="14.25"/>
  <cols>
    <col min="1" max="2" width="5.75390625" style="3" customWidth="1"/>
    <col min="3" max="3" width="8.75390625" style="3" customWidth="1"/>
    <col min="4" max="7" width="9.625" style="3" customWidth="1"/>
    <col min="8" max="11" width="7.75390625" style="3" customWidth="1"/>
    <col min="12" max="14" width="8.75390625" style="3" customWidth="1"/>
    <col min="15" max="15" width="5.75390625" style="3" customWidth="1"/>
    <col min="16" max="16384" width="8.75390625" style="3" customWidth="1"/>
  </cols>
  <sheetData>
    <row r="1" ht="15.75" customHeight="1" thickBot="1"/>
    <row r="2" spans="3:14" ht="27" customHeight="1" thickBot="1" thickTop="1">
      <c r="C2" s="142" t="s">
        <v>0</v>
      </c>
      <c r="D2" s="142"/>
      <c r="E2" s="143"/>
      <c r="F2" s="144" t="s">
        <v>270</v>
      </c>
      <c r="G2" s="142"/>
      <c r="H2" s="142"/>
      <c r="I2" s="142"/>
      <c r="J2" s="142"/>
      <c r="K2" s="142"/>
      <c r="L2" s="142"/>
      <c r="M2" s="142"/>
      <c r="N2" s="142"/>
    </row>
    <row r="3" spans="3:14" ht="15.75" customHeight="1" thickTop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5.75" customHeight="1">
      <c r="C4" s="1" t="s">
        <v>175</v>
      </c>
    </row>
    <row r="5" ht="15.75" customHeight="1">
      <c r="D5" s="3" t="s">
        <v>176</v>
      </c>
    </row>
    <row r="6" ht="15.75" customHeight="1">
      <c r="D6" s="1" t="s">
        <v>177</v>
      </c>
    </row>
    <row r="7" ht="15.75" customHeight="1">
      <c r="D7" s="1" t="s">
        <v>178</v>
      </c>
    </row>
    <row r="8" ht="15.75" customHeight="1" thickBot="1"/>
    <row r="9" spans="1:15" ht="15.75" customHeight="1" thickBot="1" thickTop="1">
      <c r="A9" s="111" t="s">
        <v>107</v>
      </c>
      <c r="B9" s="112"/>
      <c r="C9" s="118" t="s">
        <v>179</v>
      </c>
      <c r="D9" s="118" t="s">
        <v>34</v>
      </c>
      <c r="E9" s="16" t="s">
        <v>83</v>
      </c>
      <c r="F9" s="122" t="s">
        <v>180</v>
      </c>
      <c r="G9" s="112"/>
      <c r="H9" s="122" t="s">
        <v>181</v>
      </c>
      <c r="I9" s="112"/>
      <c r="J9" s="112"/>
      <c r="K9" s="112"/>
      <c r="L9" s="122" t="s">
        <v>182</v>
      </c>
      <c r="M9" s="122" t="s">
        <v>183</v>
      </c>
      <c r="N9" s="112"/>
      <c r="O9" s="18"/>
    </row>
    <row r="10" spans="1:15" ht="15.75" customHeight="1">
      <c r="A10" s="18"/>
      <c r="C10" s="100"/>
      <c r="D10" s="100"/>
      <c r="E10" s="12"/>
      <c r="F10" s="123" t="s">
        <v>184</v>
      </c>
      <c r="G10" s="33" t="s">
        <v>185</v>
      </c>
      <c r="H10" s="123" t="s">
        <v>186</v>
      </c>
      <c r="I10" s="33" t="s">
        <v>187</v>
      </c>
      <c r="J10" s="33" t="s">
        <v>188</v>
      </c>
      <c r="K10" s="33" t="s">
        <v>189</v>
      </c>
      <c r="L10" s="123"/>
      <c r="M10" s="123" t="s">
        <v>190</v>
      </c>
      <c r="N10" s="117" t="s">
        <v>191</v>
      </c>
      <c r="O10" s="18"/>
    </row>
    <row r="11" spans="1:15" ht="15.75" customHeight="1" thickBot="1">
      <c r="A11" s="19" t="s">
        <v>192</v>
      </c>
      <c r="B11" s="20" t="s">
        <v>193</v>
      </c>
      <c r="C11" s="100"/>
      <c r="D11" s="95" t="s">
        <v>121</v>
      </c>
      <c r="E11" s="20" t="s">
        <v>194</v>
      </c>
      <c r="F11" s="95" t="s">
        <v>46</v>
      </c>
      <c r="G11" s="20" t="s">
        <v>46</v>
      </c>
      <c r="H11" s="95" t="s">
        <v>195</v>
      </c>
      <c r="I11" s="20" t="s">
        <v>195</v>
      </c>
      <c r="J11" s="20" t="s">
        <v>195</v>
      </c>
      <c r="K11" s="110" t="s">
        <v>271</v>
      </c>
      <c r="L11" s="95" t="s">
        <v>46</v>
      </c>
      <c r="M11" s="95" t="s">
        <v>46</v>
      </c>
      <c r="N11" s="20" t="s">
        <v>46</v>
      </c>
      <c r="O11" s="18"/>
    </row>
    <row r="12" spans="1:15" ht="15.75" customHeight="1">
      <c r="A12" s="113"/>
      <c r="B12" s="114"/>
      <c r="C12" s="119" t="s">
        <v>196</v>
      </c>
      <c r="D12" s="119">
        <v>2</v>
      </c>
      <c r="E12" s="115">
        <v>700</v>
      </c>
      <c r="F12" s="119">
        <v>1500</v>
      </c>
      <c r="G12" s="115">
        <v>3000</v>
      </c>
      <c r="H12" s="124">
        <v>1</v>
      </c>
      <c r="I12" s="116">
        <v>3.2</v>
      </c>
      <c r="J12" s="116">
        <v>2.5</v>
      </c>
      <c r="K12" s="116">
        <v>24</v>
      </c>
      <c r="L12" s="127">
        <f aca="true" t="shared" si="0" ref="L12:L31">IF(K12="","",ROUND(H12*I12*J12*K12,1))</f>
        <v>192</v>
      </c>
      <c r="M12" s="130">
        <f aca="true" t="shared" si="1" ref="M12:M31">IF(D12="","",ROUND((F12*D12-L12)/D12,1))</f>
        <v>1404</v>
      </c>
      <c r="N12" s="37">
        <f aca="true" t="shared" si="2" ref="N12:N31">IF(D12="","",ROUND((G12*D12-L12)/D12,1))</f>
        <v>2904</v>
      </c>
      <c r="O12" s="18"/>
    </row>
    <row r="13" spans="1:15" ht="15.75" customHeight="1">
      <c r="A13" s="21"/>
      <c r="B13" s="22"/>
      <c r="C13" s="120"/>
      <c r="D13" s="120"/>
      <c r="E13" s="22"/>
      <c r="F13" s="120"/>
      <c r="G13" s="22"/>
      <c r="H13" s="125"/>
      <c r="I13" s="59"/>
      <c r="J13" s="59"/>
      <c r="K13" s="59"/>
      <c r="L13" s="128">
        <f t="shared" si="0"/>
      </c>
      <c r="M13" s="97">
        <f t="shared" si="1"/>
      </c>
      <c r="N13" s="27">
        <f t="shared" si="2"/>
      </c>
      <c r="O13" s="18"/>
    </row>
    <row r="14" spans="1:15" ht="15.75" customHeight="1">
      <c r="A14" s="21"/>
      <c r="B14" s="22"/>
      <c r="C14" s="120"/>
      <c r="D14" s="120"/>
      <c r="E14" s="22"/>
      <c r="F14" s="120"/>
      <c r="G14" s="22"/>
      <c r="H14" s="125"/>
      <c r="I14" s="59"/>
      <c r="J14" s="59"/>
      <c r="K14" s="59"/>
      <c r="L14" s="128">
        <f t="shared" si="0"/>
      </c>
      <c r="M14" s="97">
        <f t="shared" si="1"/>
      </c>
      <c r="N14" s="27">
        <f t="shared" si="2"/>
      </c>
      <c r="O14" s="18"/>
    </row>
    <row r="15" spans="1:15" ht="15.75" customHeight="1">
      <c r="A15" s="21"/>
      <c r="B15" s="22"/>
      <c r="C15" s="120"/>
      <c r="D15" s="120"/>
      <c r="E15" s="22"/>
      <c r="F15" s="120"/>
      <c r="G15" s="22"/>
      <c r="H15" s="125"/>
      <c r="I15" s="59"/>
      <c r="J15" s="59"/>
      <c r="K15" s="59"/>
      <c r="L15" s="128">
        <f t="shared" si="0"/>
      </c>
      <c r="M15" s="97">
        <f t="shared" si="1"/>
      </c>
      <c r="N15" s="27">
        <f t="shared" si="2"/>
      </c>
      <c r="O15" s="18"/>
    </row>
    <row r="16" spans="1:15" ht="15.75" customHeight="1">
      <c r="A16" s="21"/>
      <c r="B16" s="22"/>
      <c r="C16" s="120"/>
      <c r="D16" s="120"/>
      <c r="E16" s="22"/>
      <c r="F16" s="120"/>
      <c r="G16" s="22"/>
      <c r="H16" s="125"/>
      <c r="I16" s="59"/>
      <c r="J16" s="59"/>
      <c r="K16" s="59"/>
      <c r="L16" s="128">
        <f t="shared" si="0"/>
      </c>
      <c r="M16" s="97">
        <f t="shared" si="1"/>
      </c>
      <c r="N16" s="27">
        <f t="shared" si="2"/>
      </c>
      <c r="O16" s="18"/>
    </row>
    <row r="17" spans="1:15" ht="15.75" customHeight="1">
      <c r="A17" s="21"/>
      <c r="B17" s="22"/>
      <c r="C17" s="120"/>
      <c r="D17" s="120"/>
      <c r="E17" s="22"/>
      <c r="F17" s="120"/>
      <c r="G17" s="22"/>
      <c r="H17" s="125"/>
      <c r="I17" s="59"/>
      <c r="J17" s="59"/>
      <c r="K17" s="59"/>
      <c r="L17" s="128">
        <f t="shared" si="0"/>
      </c>
      <c r="M17" s="97">
        <f t="shared" si="1"/>
      </c>
      <c r="N17" s="27">
        <f t="shared" si="2"/>
      </c>
      <c r="O17" s="18"/>
    </row>
    <row r="18" spans="1:15" ht="15.75" customHeight="1">
      <c r="A18" s="21"/>
      <c r="B18" s="22"/>
      <c r="C18" s="120"/>
      <c r="D18" s="120"/>
      <c r="E18" s="22"/>
      <c r="F18" s="120"/>
      <c r="G18" s="22"/>
      <c r="H18" s="125"/>
      <c r="I18" s="59"/>
      <c r="J18" s="59"/>
      <c r="K18" s="59"/>
      <c r="L18" s="128">
        <f t="shared" si="0"/>
      </c>
      <c r="M18" s="97">
        <f t="shared" si="1"/>
      </c>
      <c r="N18" s="27">
        <f t="shared" si="2"/>
      </c>
      <c r="O18" s="18"/>
    </row>
    <row r="19" spans="1:15" ht="15.75" customHeight="1">
      <c r="A19" s="21"/>
      <c r="B19" s="22"/>
      <c r="C19" s="120"/>
      <c r="D19" s="120"/>
      <c r="E19" s="22"/>
      <c r="F19" s="120"/>
      <c r="G19" s="22"/>
      <c r="H19" s="125"/>
      <c r="I19" s="59"/>
      <c r="J19" s="59"/>
      <c r="K19" s="59"/>
      <c r="L19" s="128">
        <f t="shared" si="0"/>
      </c>
      <c r="M19" s="97">
        <f t="shared" si="1"/>
      </c>
      <c r="N19" s="27">
        <f t="shared" si="2"/>
      </c>
      <c r="O19" s="18"/>
    </row>
    <row r="20" spans="1:15" ht="15.75" customHeight="1">
      <c r="A20" s="21"/>
      <c r="B20" s="22"/>
      <c r="C20" s="120"/>
      <c r="D20" s="120"/>
      <c r="E20" s="22"/>
      <c r="F20" s="120"/>
      <c r="G20" s="22"/>
      <c r="H20" s="125"/>
      <c r="I20" s="59"/>
      <c r="J20" s="59"/>
      <c r="K20" s="59"/>
      <c r="L20" s="128">
        <f t="shared" si="0"/>
      </c>
      <c r="M20" s="97">
        <f t="shared" si="1"/>
      </c>
      <c r="N20" s="27">
        <f t="shared" si="2"/>
      </c>
      <c r="O20" s="18"/>
    </row>
    <row r="21" spans="1:15" ht="15.75" customHeight="1">
      <c r="A21" s="21"/>
      <c r="B21" s="22"/>
      <c r="C21" s="120"/>
      <c r="D21" s="120"/>
      <c r="E21" s="22"/>
      <c r="F21" s="120"/>
      <c r="G21" s="22"/>
      <c r="H21" s="125"/>
      <c r="I21" s="59"/>
      <c r="J21" s="59"/>
      <c r="K21" s="59"/>
      <c r="L21" s="128">
        <f t="shared" si="0"/>
      </c>
      <c r="M21" s="97">
        <f t="shared" si="1"/>
      </c>
      <c r="N21" s="27">
        <f t="shared" si="2"/>
      </c>
      <c r="O21" s="18"/>
    </row>
    <row r="22" spans="1:15" ht="15.75" customHeight="1">
      <c r="A22" s="21"/>
      <c r="B22" s="22"/>
      <c r="C22" s="120"/>
      <c r="D22" s="120"/>
      <c r="E22" s="22"/>
      <c r="F22" s="120"/>
      <c r="G22" s="22"/>
      <c r="H22" s="125"/>
      <c r="I22" s="59"/>
      <c r="J22" s="59"/>
      <c r="K22" s="59"/>
      <c r="L22" s="128">
        <f t="shared" si="0"/>
      </c>
      <c r="M22" s="97">
        <f t="shared" si="1"/>
      </c>
      <c r="N22" s="27">
        <f t="shared" si="2"/>
      </c>
      <c r="O22" s="18"/>
    </row>
    <row r="23" spans="1:15" ht="15.75" customHeight="1">
      <c r="A23" s="21"/>
      <c r="B23" s="22"/>
      <c r="C23" s="120"/>
      <c r="D23" s="120"/>
      <c r="E23" s="22"/>
      <c r="F23" s="120"/>
      <c r="G23" s="22"/>
      <c r="H23" s="125"/>
      <c r="I23" s="59"/>
      <c r="J23" s="59"/>
      <c r="K23" s="59"/>
      <c r="L23" s="128">
        <f t="shared" si="0"/>
      </c>
      <c r="M23" s="97">
        <f t="shared" si="1"/>
      </c>
      <c r="N23" s="27">
        <f t="shared" si="2"/>
      </c>
      <c r="O23" s="18"/>
    </row>
    <row r="24" spans="1:15" ht="15.75" customHeight="1">
      <c r="A24" s="21"/>
      <c r="B24" s="22"/>
      <c r="C24" s="120"/>
      <c r="D24" s="120"/>
      <c r="E24" s="22"/>
      <c r="F24" s="120"/>
      <c r="G24" s="22"/>
      <c r="H24" s="125"/>
      <c r="I24" s="59"/>
      <c r="J24" s="59"/>
      <c r="K24" s="59"/>
      <c r="L24" s="128">
        <f t="shared" si="0"/>
      </c>
      <c r="M24" s="97">
        <f t="shared" si="1"/>
      </c>
      <c r="N24" s="27">
        <f t="shared" si="2"/>
      </c>
      <c r="O24" s="18"/>
    </row>
    <row r="25" spans="1:15" ht="15.75" customHeight="1">
      <c r="A25" s="21"/>
      <c r="B25" s="22"/>
      <c r="C25" s="120"/>
      <c r="D25" s="120"/>
      <c r="E25" s="22"/>
      <c r="F25" s="120"/>
      <c r="G25" s="22"/>
      <c r="H25" s="125"/>
      <c r="I25" s="59"/>
      <c r="J25" s="59"/>
      <c r="K25" s="59"/>
      <c r="L25" s="128">
        <f t="shared" si="0"/>
      </c>
      <c r="M25" s="97">
        <f t="shared" si="1"/>
      </c>
      <c r="N25" s="27">
        <f t="shared" si="2"/>
      </c>
      <c r="O25" s="18"/>
    </row>
    <row r="26" spans="1:15" ht="15.75" customHeight="1">
      <c r="A26" s="21"/>
      <c r="B26" s="22"/>
      <c r="C26" s="120"/>
      <c r="D26" s="120"/>
      <c r="E26" s="22"/>
      <c r="F26" s="120"/>
      <c r="G26" s="22"/>
      <c r="H26" s="125"/>
      <c r="I26" s="59"/>
      <c r="J26" s="59"/>
      <c r="K26" s="59"/>
      <c r="L26" s="128">
        <f t="shared" si="0"/>
      </c>
      <c r="M26" s="97">
        <f t="shared" si="1"/>
      </c>
      <c r="N26" s="27">
        <f t="shared" si="2"/>
      </c>
      <c r="O26" s="18"/>
    </row>
    <row r="27" spans="1:15" ht="15.75" customHeight="1">
      <c r="A27" s="21"/>
      <c r="B27" s="22"/>
      <c r="C27" s="120"/>
      <c r="D27" s="120"/>
      <c r="E27" s="22"/>
      <c r="F27" s="120"/>
      <c r="G27" s="22"/>
      <c r="H27" s="125"/>
      <c r="I27" s="59"/>
      <c r="J27" s="59"/>
      <c r="K27" s="59"/>
      <c r="L27" s="128">
        <f t="shared" si="0"/>
      </c>
      <c r="M27" s="97">
        <f t="shared" si="1"/>
      </c>
      <c r="N27" s="27">
        <f t="shared" si="2"/>
      </c>
      <c r="O27" s="18"/>
    </row>
    <row r="28" spans="1:15" ht="15.75" customHeight="1">
      <c r="A28" s="21"/>
      <c r="B28" s="22"/>
      <c r="C28" s="120"/>
      <c r="D28" s="120"/>
      <c r="E28" s="22"/>
      <c r="F28" s="120"/>
      <c r="G28" s="22"/>
      <c r="H28" s="125"/>
      <c r="I28" s="59"/>
      <c r="J28" s="59"/>
      <c r="K28" s="59"/>
      <c r="L28" s="128">
        <f t="shared" si="0"/>
      </c>
      <c r="M28" s="97">
        <f t="shared" si="1"/>
      </c>
      <c r="N28" s="27">
        <f t="shared" si="2"/>
      </c>
      <c r="O28" s="18"/>
    </row>
    <row r="29" spans="1:15" ht="15.75" customHeight="1">
      <c r="A29" s="21"/>
      <c r="B29" s="22"/>
      <c r="C29" s="120"/>
      <c r="D29" s="120"/>
      <c r="E29" s="22"/>
      <c r="F29" s="120"/>
      <c r="G29" s="22"/>
      <c r="H29" s="125"/>
      <c r="I29" s="59"/>
      <c r="J29" s="59"/>
      <c r="K29" s="59"/>
      <c r="L29" s="128">
        <f t="shared" si="0"/>
      </c>
      <c r="M29" s="97">
        <f t="shared" si="1"/>
      </c>
      <c r="N29" s="27">
        <f t="shared" si="2"/>
      </c>
      <c r="O29" s="18"/>
    </row>
    <row r="30" spans="1:15" ht="15.75" customHeight="1">
      <c r="A30" s="21"/>
      <c r="B30" s="22"/>
      <c r="C30" s="120"/>
      <c r="D30" s="120"/>
      <c r="E30" s="22"/>
      <c r="F30" s="120"/>
      <c r="G30" s="22"/>
      <c r="H30" s="125"/>
      <c r="I30" s="59"/>
      <c r="J30" s="59"/>
      <c r="K30" s="59"/>
      <c r="L30" s="128">
        <f t="shared" si="0"/>
      </c>
      <c r="M30" s="97">
        <f t="shared" si="1"/>
      </c>
      <c r="N30" s="27">
        <f t="shared" si="2"/>
      </c>
      <c r="O30" s="18"/>
    </row>
    <row r="31" spans="1:15" ht="15.75" customHeight="1" thickBot="1">
      <c r="A31" s="21"/>
      <c r="B31" s="22"/>
      <c r="C31" s="121"/>
      <c r="D31" s="121"/>
      <c r="E31" s="22"/>
      <c r="F31" s="121"/>
      <c r="G31" s="22"/>
      <c r="H31" s="126"/>
      <c r="I31" s="59"/>
      <c r="J31" s="59"/>
      <c r="K31" s="59"/>
      <c r="L31" s="129">
        <f t="shared" si="0"/>
      </c>
      <c r="M31" s="131">
        <f t="shared" si="1"/>
      </c>
      <c r="N31" s="27">
        <f t="shared" si="2"/>
      </c>
      <c r="O31" s="18"/>
    </row>
    <row r="32" spans="1:14" ht="15.75" customHeight="1" thickTop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/>
  <mergeCells count="2">
    <mergeCell ref="F2:N2"/>
    <mergeCell ref="C2:E2"/>
  </mergeCells>
  <printOptions horizontalCentered="1"/>
  <pageMargins left="0.39375" right="0.27569444444444446" top="0.27569444444444446" bottom="0.27569444444444446" header="0.512" footer="0.512"/>
  <pageSetup orientation="portrait" paperSize="9" scale="76" r:id="rId1"/>
  <rowBreaks count="1" manualBreakCount="1">
    <brk id="32" max="6553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M52"/>
  <sheetViews>
    <sheetView showOutlineSymbols="0" zoomScale="85" zoomScaleNormal="85" zoomScalePageLayoutView="0" workbookViewId="0" topLeftCell="B1">
      <selection activeCell="I53" sqref="I53"/>
    </sheetView>
  </sheetViews>
  <sheetFormatPr defaultColWidth="8.75390625" defaultRowHeight="14.25"/>
  <cols>
    <col min="1" max="1" width="5.75390625" style="3" customWidth="1"/>
    <col min="2" max="2" width="8.75390625" style="3" customWidth="1"/>
    <col min="3" max="12" width="9.625" style="3" customWidth="1"/>
    <col min="13" max="13" width="5.75390625" style="3" customWidth="1"/>
    <col min="14" max="16384" width="8.75390625" style="3" customWidth="1"/>
  </cols>
  <sheetData>
    <row r="1" ht="15.75" customHeight="1" thickBot="1"/>
    <row r="2" spans="3:11" ht="27" customHeight="1" thickBot="1" thickTop="1">
      <c r="C2" s="142" t="s">
        <v>0</v>
      </c>
      <c r="D2" s="142"/>
      <c r="E2" s="143"/>
      <c r="F2" s="144" t="s">
        <v>197</v>
      </c>
      <c r="G2" s="142"/>
      <c r="H2" s="142"/>
      <c r="I2" s="142"/>
      <c r="J2" s="142"/>
      <c r="K2" s="142"/>
    </row>
    <row r="3" spans="3:11" ht="15.75" customHeight="1" thickTop="1">
      <c r="C3" s="5"/>
      <c r="D3" s="5"/>
      <c r="E3" s="5"/>
      <c r="F3" s="5"/>
      <c r="G3" s="5"/>
      <c r="H3" s="5"/>
      <c r="I3" s="5"/>
      <c r="J3" s="5"/>
      <c r="K3" s="5"/>
    </row>
    <row r="4" spans="2:4" ht="15.75" customHeight="1">
      <c r="B4" s="140" t="s">
        <v>281</v>
      </c>
      <c r="C4" s="44"/>
      <c r="D4" s="45" t="s">
        <v>50</v>
      </c>
    </row>
    <row r="5" spans="2:4" ht="15.75" customHeight="1">
      <c r="B5" s="11"/>
      <c r="C5" s="11"/>
      <c r="D5" s="1" t="s">
        <v>198</v>
      </c>
    </row>
    <row r="6" ht="15.75" customHeight="1">
      <c r="D6" s="1" t="s">
        <v>199</v>
      </c>
    </row>
    <row r="7" ht="15.75" customHeight="1">
      <c r="D7" s="1" t="s">
        <v>200</v>
      </c>
    </row>
    <row r="8" ht="15.75" customHeight="1" thickBot="1">
      <c r="D8" s="1" t="s">
        <v>54</v>
      </c>
    </row>
    <row r="9" spans="2:13" ht="15.75" customHeight="1" thickBot="1" thickTop="1">
      <c r="B9" s="136" t="s">
        <v>55</v>
      </c>
      <c r="C9" s="135" t="s">
        <v>201</v>
      </c>
      <c r="D9" s="47" t="s">
        <v>57</v>
      </c>
      <c r="E9" s="49"/>
      <c r="F9" s="48"/>
      <c r="G9" s="5"/>
      <c r="H9" s="49" t="s">
        <v>58</v>
      </c>
      <c r="I9" s="5"/>
      <c r="J9" s="5"/>
      <c r="K9" s="5"/>
      <c r="L9" s="5"/>
      <c r="M9" s="18"/>
    </row>
    <row r="10" spans="2:13" ht="15.75" customHeight="1">
      <c r="B10" s="18"/>
      <c r="C10" s="52"/>
      <c r="D10" s="9"/>
      <c r="G10" s="1"/>
      <c r="H10" s="1"/>
      <c r="I10" s="1" t="s">
        <v>70</v>
      </c>
      <c r="M10" s="18"/>
    </row>
    <row r="11" spans="2:13" ht="15.75" customHeight="1">
      <c r="B11" s="18"/>
      <c r="E11" s="9"/>
      <c r="I11" s="1" t="s">
        <v>73</v>
      </c>
      <c r="M11" s="18"/>
    </row>
    <row r="12" spans="2:13" ht="15.75" customHeight="1">
      <c r="B12" s="18"/>
      <c r="F12" s="54"/>
      <c r="G12" s="54" t="s">
        <v>66</v>
      </c>
      <c r="M12" s="18"/>
    </row>
    <row r="13" spans="2:13" ht="15.75" customHeight="1">
      <c r="B13" s="58" t="s">
        <v>63</v>
      </c>
      <c r="F13" s="54"/>
      <c r="M13" s="18"/>
    </row>
    <row r="14" spans="2:13" ht="15.75" customHeight="1">
      <c r="B14" s="53" t="s">
        <v>202</v>
      </c>
      <c r="C14" s="1"/>
      <c r="G14" s="9"/>
      <c r="M14" s="18"/>
    </row>
    <row r="15" spans="2:13" ht="15.75" customHeight="1">
      <c r="B15" s="18"/>
      <c r="C15" s="1"/>
      <c r="F15" s="132" t="s">
        <v>203</v>
      </c>
      <c r="M15" s="18"/>
    </row>
    <row r="16" spans="2:13" ht="15.75" customHeight="1">
      <c r="B16" s="18"/>
      <c r="D16" s="9" t="s">
        <v>72</v>
      </c>
      <c r="E16" s="2" t="s">
        <v>204</v>
      </c>
      <c r="G16" s="52"/>
      <c r="I16" s="1"/>
      <c r="M16" s="18"/>
    </row>
    <row r="17" spans="2:13" ht="15.75" customHeight="1">
      <c r="B17" s="18"/>
      <c r="C17" s="51" t="s">
        <v>68</v>
      </c>
      <c r="E17" s="1" t="s">
        <v>205</v>
      </c>
      <c r="F17" s="1"/>
      <c r="G17" s="1"/>
      <c r="I17" s="1"/>
      <c r="M17" s="18"/>
    </row>
    <row r="18" spans="2:13" ht="15.75" customHeight="1" thickBot="1">
      <c r="B18" s="18"/>
      <c r="C18" s="3" t="s">
        <v>75</v>
      </c>
      <c r="G18" s="1" t="s">
        <v>76</v>
      </c>
      <c r="M18" s="18"/>
    </row>
    <row r="19" spans="2:13" ht="15.75" customHeight="1" thickBot="1">
      <c r="B19" s="73" t="s">
        <v>77</v>
      </c>
      <c r="C19" s="101" t="s">
        <v>32</v>
      </c>
      <c r="D19" s="92" t="s">
        <v>78</v>
      </c>
      <c r="E19" s="74">
        <v>2</v>
      </c>
      <c r="F19" s="75" t="s">
        <v>34</v>
      </c>
      <c r="G19" s="76">
        <v>2</v>
      </c>
      <c r="H19" s="77" t="s">
        <v>79</v>
      </c>
      <c r="I19" s="78"/>
      <c r="J19" s="79"/>
      <c r="K19" s="79"/>
      <c r="L19" s="79"/>
      <c r="M19" s="18"/>
    </row>
    <row r="20" spans="2:13" ht="15.75" customHeight="1">
      <c r="B20" s="80"/>
      <c r="C20" s="102" t="s">
        <v>80</v>
      </c>
      <c r="D20" s="102" t="s">
        <v>266</v>
      </c>
      <c r="E20" s="11"/>
      <c r="F20" s="24">
        <v>33</v>
      </c>
      <c r="G20" s="27" t="s">
        <v>265</v>
      </c>
      <c r="I20" s="24">
        <v>34.5</v>
      </c>
      <c r="J20" s="56" t="s">
        <v>267</v>
      </c>
      <c r="M20" s="18"/>
    </row>
    <row r="21" spans="2:13" ht="15.75" customHeight="1" thickBot="1">
      <c r="B21" s="18"/>
      <c r="C21" s="100"/>
      <c r="D21" s="93" t="s">
        <v>206</v>
      </c>
      <c r="F21" s="24">
        <v>4800</v>
      </c>
      <c r="G21" s="57" t="s">
        <v>83</v>
      </c>
      <c r="H21" s="1" t="s">
        <v>84</v>
      </c>
      <c r="I21" s="24">
        <v>700</v>
      </c>
      <c r="J21" s="56" t="s">
        <v>85</v>
      </c>
      <c r="M21" s="18"/>
    </row>
    <row r="22" spans="2:13" ht="15.75" customHeight="1">
      <c r="B22" s="18"/>
      <c r="C22" s="103" t="s">
        <v>86</v>
      </c>
      <c r="D22" s="94" t="s">
        <v>87</v>
      </c>
      <c r="E22" s="75" t="s">
        <v>88</v>
      </c>
      <c r="F22" s="77" t="s">
        <v>89</v>
      </c>
      <c r="G22" s="77" t="s">
        <v>90</v>
      </c>
      <c r="H22" s="77" t="s">
        <v>91</v>
      </c>
      <c r="I22" s="75" t="s">
        <v>92</v>
      </c>
      <c r="J22" s="75" t="s">
        <v>207</v>
      </c>
      <c r="K22" s="75" t="s">
        <v>94</v>
      </c>
      <c r="L22" s="94" t="s">
        <v>88</v>
      </c>
      <c r="M22" s="18"/>
    </row>
    <row r="23" spans="2:13" ht="15.75" customHeight="1" thickBot="1">
      <c r="B23" s="18"/>
      <c r="C23" s="100"/>
      <c r="D23" s="95" t="s">
        <v>95</v>
      </c>
      <c r="E23" s="20" t="s">
        <v>96</v>
      </c>
      <c r="F23" s="20" t="s">
        <v>97</v>
      </c>
      <c r="G23" s="20" t="s">
        <v>98</v>
      </c>
      <c r="H23" s="20" t="s">
        <v>85</v>
      </c>
      <c r="I23" s="20" t="s">
        <v>99</v>
      </c>
      <c r="J23" s="20" t="s">
        <v>85</v>
      </c>
      <c r="K23" s="110" t="s">
        <v>272</v>
      </c>
      <c r="L23" s="107" t="s">
        <v>101</v>
      </c>
      <c r="M23" s="18"/>
    </row>
    <row r="24" spans="2:13" ht="15.75" customHeight="1">
      <c r="B24" s="18"/>
      <c r="C24" s="94" t="s">
        <v>102</v>
      </c>
      <c r="D24" s="96"/>
      <c r="E24" s="81"/>
      <c r="F24" s="81"/>
      <c r="G24" s="83">
        <f aca="true" t="shared" si="0" ref="G24:G29">IF(E24="","",ROUND(E24*F24,1))</f>
      </c>
      <c r="H24" s="84"/>
      <c r="I24" s="84"/>
      <c r="J24" s="84"/>
      <c r="K24" s="84"/>
      <c r="L24" s="108">
        <f>IF(E24="","",IF(E24&gt;=D26,"○","ＣＨ"))</f>
      </c>
      <c r="M24" s="18"/>
    </row>
    <row r="25" spans="2:13" ht="15.75" customHeight="1">
      <c r="B25" s="18"/>
      <c r="C25" s="95" t="s">
        <v>103</v>
      </c>
      <c r="D25" s="97" t="s">
        <v>104</v>
      </c>
      <c r="E25" s="24"/>
      <c r="F25" s="24"/>
      <c r="G25" s="27">
        <f t="shared" si="0"/>
      </c>
      <c r="H25" s="12"/>
      <c r="I25" s="12"/>
      <c r="J25" s="12"/>
      <c r="K25" s="12"/>
      <c r="L25" s="109">
        <f>IF(E25="","",IF(E25&gt;=D26,"○","ＣＨ"))</f>
      </c>
      <c r="M25" s="18"/>
    </row>
    <row r="26" spans="2:13" ht="15.75" customHeight="1">
      <c r="B26" s="18"/>
      <c r="C26" s="95" t="s">
        <v>105</v>
      </c>
      <c r="D26" s="97">
        <f>ROUND(D24/G19,1)</f>
        <v>0</v>
      </c>
      <c r="E26" s="133"/>
      <c r="F26" s="133"/>
      <c r="G26" s="27">
        <f t="shared" si="0"/>
      </c>
      <c r="H26" s="12"/>
      <c r="I26" s="12"/>
      <c r="J26" s="12"/>
      <c r="K26" s="12"/>
      <c r="L26" s="109">
        <f>IF(E26="","",IF(E26&gt;=D26,"○","ＣＨ"))</f>
      </c>
      <c r="M26" s="18"/>
    </row>
    <row r="27" spans="2:13" ht="15.75" customHeight="1">
      <c r="B27" s="18"/>
      <c r="C27" s="95" t="s">
        <v>106</v>
      </c>
      <c r="D27" s="106"/>
      <c r="E27" s="61"/>
      <c r="F27" s="61"/>
      <c r="G27" s="27">
        <f t="shared" si="0"/>
      </c>
      <c r="H27" s="12"/>
      <c r="I27" s="12"/>
      <c r="J27" s="12"/>
      <c r="K27" s="12"/>
      <c r="L27" s="109">
        <f>IF(E27="","",IF(E27&gt;=D26,"○","ＣＨ"))</f>
      </c>
      <c r="M27" s="18"/>
    </row>
    <row r="28" spans="2:13" ht="15.75" customHeight="1">
      <c r="B28" s="26" t="s">
        <v>107</v>
      </c>
      <c r="C28" s="95" t="s">
        <v>108</v>
      </c>
      <c r="D28" s="100"/>
      <c r="E28" s="61"/>
      <c r="F28" s="61"/>
      <c r="G28" s="27">
        <f t="shared" si="0"/>
      </c>
      <c r="H28" s="12"/>
      <c r="I28" s="12"/>
      <c r="J28" s="12"/>
      <c r="K28" s="12"/>
      <c r="L28" s="109">
        <f>IF(E28="","",IF(E28&gt;=D26,"○","ＣＨ"))</f>
      </c>
      <c r="M28" s="18"/>
    </row>
    <row r="29" spans="2:13" ht="15.75" customHeight="1" thickBot="1">
      <c r="B29" s="63" t="s">
        <v>208</v>
      </c>
      <c r="C29" s="95" t="s">
        <v>110</v>
      </c>
      <c r="D29" s="100"/>
      <c r="E29" s="61"/>
      <c r="F29" s="61"/>
      <c r="G29" s="27">
        <f t="shared" si="0"/>
      </c>
      <c r="H29" s="12"/>
      <c r="I29" s="12"/>
      <c r="J29" s="12"/>
      <c r="K29" s="12"/>
      <c r="L29" s="109">
        <f>IF(E29="","",IF(E29&gt;=D26,"○","ＣＨ"))</f>
      </c>
      <c r="M29" s="18"/>
    </row>
    <row r="30" spans="2:12" ht="15.75" customHeight="1" thickBot="1" thickTop="1">
      <c r="B30" s="63" t="s">
        <v>209</v>
      </c>
      <c r="C30" s="104"/>
      <c r="D30" s="85" t="s">
        <v>112</v>
      </c>
      <c r="E30" s="86">
        <f>SUM(E24:E29)</f>
        <v>0</v>
      </c>
      <c r="F30" s="87" t="s">
        <v>113</v>
      </c>
      <c r="G30" s="86">
        <f>SUM(G24:G29)</f>
        <v>0</v>
      </c>
      <c r="H30" s="81">
        <v>2400</v>
      </c>
      <c r="I30" s="74">
        <v>200</v>
      </c>
      <c r="J30" s="83">
        <f>ROUND((H30-I30)*0.875,1)</f>
        <v>1925</v>
      </c>
      <c r="K30" s="83">
        <f>ROUND(G30*100/(I20*(J30/10)),1)</f>
        <v>0</v>
      </c>
      <c r="L30" s="50"/>
    </row>
    <row r="31" spans="2:13" ht="15.75" customHeight="1" thickTop="1">
      <c r="B31" s="19" t="s">
        <v>114</v>
      </c>
      <c r="C31" s="104"/>
      <c r="D31" s="141" t="s">
        <v>282</v>
      </c>
      <c r="E31" s="83">
        <f>ROUND(E30*1000/(F21*J30),2)</f>
        <v>0</v>
      </c>
      <c r="F31" s="83" t="s">
        <v>269</v>
      </c>
      <c r="G31" s="88" t="str">
        <f>IF(E31="","",IF(J31&gt;=E31,"≦OK","＞OUT"))</f>
        <v>≦OK</v>
      </c>
      <c r="H31" s="83" t="s">
        <v>263</v>
      </c>
      <c r="I31" s="79"/>
      <c r="J31" s="81">
        <v>1.23</v>
      </c>
      <c r="K31" s="83" t="s">
        <v>269</v>
      </c>
      <c r="L31" s="5"/>
      <c r="M31" s="18"/>
    </row>
    <row r="32" spans="2:13" ht="15.75" customHeight="1">
      <c r="B32" s="63">
        <v>2</v>
      </c>
      <c r="C32" s="100"/>
      <c r="D32" s="1" t="s">
        <v>117</v>
      </c>
      <c r="E32" s="64" t="s">
        <v>118</v>
      </c>
      <c r="F32" s="45" t="s">
        <v>119</v>
      </c>
      <c r="G32" s="64">
        <v>5.07</v>
      </c>
      <c r="H32" s="56" t="s">
        <v>264</v>
      </c>
      <c r="J32" s="27">
        <f>ROUNDUP(K30/G32,0)</f>
        <v>0</v>
      </c>
      <c r="K32" s="56" t="s">
        <v>121</v>
      </c>
      <c r="M32" s="18"/>
    </row>
    <row r="33" spans="2:13" ht="15.75" customHeight="1" thickBot="1">
      <c r="B33" s="19" t="str">
        <f>IF(B32=2,"短期時",IF(B32=1,"長期時",""))</f>
        <v>短期時</v>
      </c>
      <c r="C33" s="100"/>
      <c r="D33" s="14" t="s">
        <v>283</v>
      </c>
      <c r="E33" s="65"/>
      <c r="G33" s="11"/>
      <c r="J33" s="27">
        <f>ROUNDDOWN((F21-150)/(J32-1),0)</f>
        <v>-4650</v>
      </c>
      <c r="K33" s="45" t="s">
        <v>123</v>
      </c>
      <c r="M33" s="18"/>
    </row>
    <row r="34" spans="2:13" ht="15.75" customHeight="1">
      <c r="B34" s="60"/>
      <c r="C34" s="101" t="s">
        <v>32</v>
      </c>
      <c r="D34" s="92" t="s">
        <v>78</v>
      </c>
      <c r="E34" s="74">
        <v>2</v>
      </c>
      <c r="F34" s="84"/>
      <c r="G34" s="79"/>
      <c r="H34" s="78" t="s">
        <v>79</v>
      </c>
      <c r="I34" s="79"/>
      <c r="J34" s="79"/>
      <c r="K34" s="79"/>
      <c r="L34" s="79"/>
      <c r="M34" s="18"/>
    </row>
    <row r="35" spans="2:13" ht="15.75" customHeight="1">
      <c r="B35" s="18"/>
      <c r="C35" s="102" t="s">
        <v>80</v>
      </c>
      <c r="D35" s="102" t="s">
        <v>266</v>
      </c>
      <c r="E35" s="11"/>
      <c r="F35" s="24">
        <v>33</v>
      </c>
      <c r="G35" s="45" t="s">
        <v>125</v>
      </c>
      <c r="I35" s="24">
        <v>34.5</v>
      </c>
      <c r="J35" s="56" t="s">
        <v>267</v>
      </c>
      <c r="M35" s="18"/>
    </row>
    <row r="36" spans="2:13" ht="15.75" customHeight="1" thickBot="1">
      <c r="B36" s="18"/>
      <c r="C36" s="100"/>
      <c r="D36" s="93" t="s">
        <v>210</v>
      </c>
      <c r="F36" s="24">
        <v>5500</v>
      </c>
      <c r="G36" s="45"/>
      <c r="I36" s="67"/>
      <c r="M36" s="18"/>
    </row>
    <row r="37" spans="2:13" ht="15.75" customHeight="1">
      <c r="B37" s="18"/>
      <c r="C37" s="103" t="s">
        <v>127</v>
      </c>
      <c r="D37" s="94" t="s">
        <v>87</v>
      </c>
      <c r="E37" s="75" t="s">
        <v>88</v>
      </c>
      <c r="F37" s="77" t="s">
        <v>89</v>
      </c>
      <c r="G37" s="77" t="s">
        <v>90</v>
      </c>
      <c r="H37" s="77" t="s">
        <v>91</v>
      </c>
      <c r="I37" s="75" t="s">
        <v>92</v>
      </c>
      <c r="J37" s="75" t="s">
        <v>207</v>
      </c>
      <c r="K37" s="75" t="s">
        <v>94</v>
      </c>
      <c r="L37" s="94" t="s">
        <v>88</v>
      </c>
      <c r="M37" s="18"/>
    </row>
    <row r="38" spans="2:13" ht="15.75" customHeight="1" thickBot="1">
      <c r="B38" s="18"/>
      <c r="C38" s="100"/>
      <c r="D38" s="95" t="s">
        <v>95</v>
      </c>
      <c r="E38" s="20" t="s">
        <v>96</v>
      </c>
      <c r="F38" s="20" t="s">
        <v>128</v>
      </c>
      <c r="G38" s="20" t="s">
        <v>98</v>
      </c>
      <c r="H38" s="20" t="s">
        <v>85</v>
      </c>
      <c r="I38" s="20" t="s">
        <v>99</v>
      </c>
      <c r="J38" s="20" t="s">
        <v>85</v>
      </c>
      <c r="K38" s="20" t="s">
        <v>100</v>
      </c>
      <c r="L38" s="107" t="s">
        <v>101</v>
      </c>
      <c r="M38" s="18"/>
    </row>
    <row r="39" spans="2:13" ht="15.75" customHeight="1">
      <c r="B39" s="18"/>
      <c r="C39" s="94" t="s">
        <v>102</v>
      </c>
      <c r="D39" s="96"/>
      <c r="E39" s="81"/>
      <c r="F39" s="81"/>
      <c r="G39" s="83">
        <f aca="true" t="shared" si="1" ref="G39:G44">IF(E39="","",ROUND(E39*F39,1))</f>
      </c>
      <c r="H39" s="84"/>
      <c r="I39" s="84"/>
      <c r="J39" s="84"/>
      <c r="K39" s="84"/>
      <c r="L39" s="108">
        <f>IF(E39="","",IF(E39&gt;=D41,"○","ＣＨ"))</f>
      </c>
      <c r="M39" s="18"/>
    </row>
    <row r="40" spans="2:13" ht="15.75" customHeight="1">
      <c r="B40" s="18"/>
      <c r="C40" s="95" t="s">
        <v>103</v>
      </c>
      <c r="D40" s="97" t="s">
        <v>104</v>
      </c>
      <c r="E40" s="24"/>
      <c r="F40" s="59"/>
      <c r="G40" s="27">
        <f t="shared" si="1"/>
      </c>
      <c r="H40" s="12"/>
      <c r="I40" s="12"/>
      <c r="J40" s="12"/>
      <c r="K40" s="12"/>
      <c r="L40" s="109">
        <f>IF(E40="","",IF(E40&gt;=D41,"○","ＣＨ"))</f>
      </c>
      <c r="M40" s="18"/>
    </row>
    <row r="41" spans="2:13" ht="15.75" customHeight="1">
      <c r="B41" s="18"/>
      <c r="C41" s="95" t="s">
        <v>105</v>
      </c>
      <c r="D41" s="97">
        <f>ROUND(D39/G19,1)</f>
        <v>0</v>
      </c>
      <c r="E41" s="133"/>
      <c r="F41" s="133"/>
      <c r="G41" s="27">
        <f t="shared" si="1"/>
      </c>
      <c r="H41" s="12"/>
      <c r="I41" s="12"/>
      <c r="J41" s="12"/>
      <c r="K41" s="12"/>
      <c r="L41" s="109">
        <f>IF(E41="","",IF(E41&gt;=D41,"○","ＣＨ"))</f>
      </c>
      <c r="M41" s="18"/>
    </row>
    <row r="42" spans="2:13" ht="15.75" customHeight="1">
      <c r="B42" s="18"/>
      <c r="C42" s="95" t="s">
        <v>106</v>
      </c>
      <c r="D42" s="106"/>
      <c r="E42" s="133"/>
      <c r="F42" s="61"/>
      <c r="G42" s="27">
        <f t="shared" si="1"/>
      </c>
      <c r="H42" s="12"/>
      <c r="I42" s="12"/>
      <c r="J42" s="12"/>
      <c r="K42" s="12"/>
      <c r="L42" s="109">
        <f>IF(E42="","",IF(E42&gt;=D41,"○","ＣＨ"))</f>
      </c>
      <c r="M42" s="18"/>
    </row>
    <row r="43" spans="2:13" ht="15.75" customHeight="1">
      <c r="B43" s="18"/>
      <c r="C43" s="95" t="s">
        <v>108</v>
      </c>
      <c r="D43" s="100"/>
      <c r="E43" s="61"/>
      <c r="F43" s="61"/>
      <c r="G43" s="27">
        <f t="shared" si="1"/>
      </c>
      <c r="H43" s="12"/>
      <c r="I43" s="12"/>
      <c r="J43" s="12"/>
      <c r="K43" s="12"/>
      <c r="L43" s="109">
        <f>IF(E43="","",IF(E43&gt;=D41,"○","ＣＨ"))</f>
      </c>
      <c r="M43" s="18"/>
    </row>
    <row r="44" spans="2:13" ht="15.75" customHeight="1" thickBot="1">
      <c r="B44" s="18"/>
      <c r="C44" s="95" t="s">
        <v>110</v>
      </c>
      <c r="D44" s="100"/>
      <c r="E44" s="61"/>
      <c r="F44" s="61"/>
      <c r="G44" s="27">
        <f t="shared" si="1"/>
      </c>
      <c r="H44" s="12"/>
      <c r="I44" s="12"/>
      <c r="J44" s="12"/>
      <c r="K44" s="12"/>
      <c r="L44" s="109">
        <f>IF(E44="","",IF(E44&gt;=D41,"○","ＣＨ"))</f>
      </c>
      <c r="M44" s="18"/>
    </row>
    <row r="45" spans="2:12" ht="15.75" customHeight="1" thickBot="1" thickTop="1">
      <c r="B45" s="18"/>
      <c r="C45" s="104"/>
      <c r="D45" s="85" t="s">
        <v>112</v>
      </c>
      <c r="E45" s="86">
        <f>SUM(E39:E44)</f>
        <v>0</v>
      </c>
      <c r="F45" s="87" t="s">
        <v>113</v>
      </c>
      <c r="G45" s="86">
        <f>SUM(G39:G44)</f>
        <v>0</v>
      </c>
      <c r="H45" s="81">
        <v>2400</v>
      </c>
      <c r="I45" s="74">
        <v>200</v>
      </c>
      <c r="J45" s="83">
        <f>ROUND((H45-I45)*0.875,1)</f>
        <v>1925</v>
      </c>
      <c r="K45" s="83">
        <f>ROUND(G45*100/(I35*(J45/10)),1)</f>
        <v>0</v>
      </c>
      <c r="L45" s="50"/>
    </row>
    <row r="46" spans="2:13" ht="15.75" customHeight="1" thickTop="1">
      <c r="B46" s="18"/>
      <c r="C46" s="104"/>
      <c r="D46" s="141" t="s">
        <v>284</v>
      </c>
      <c r="E46" s="83">
        <f>ROUND(E45*1000/(F36*J45),2)</f>
        <v>0</v>
      </c>
      <c r="F46" s="83" t="s">
        <v>269</v>
      </c>
      <c r="G46" s="88" t="str">
        <f>IF(E46="","",IF(J46&gt;=E46,"≦OK","＞OUT"))</f>
        <v>≦OK</v>
      </c>
      <c r="H46" s="83" t="s">
        <v>263</v>
      </c>
      <c r="I46" s="79"/>
      <c r="J46" s="81">
        <v>1.23</v>
      </c>
      <c r="K46" s="83" t="s">
        <v>269</v>
      </c>
      <c r="L46" s="5"/>
      <c r="M46" s="18"/>
    </row>
    <row r="47" spans="2:13" ht="15.75" customHeight="1">
      <c r="B47" s="18"/>
      <c r="C47" s="100"/>
      <c r="D47" s="1" t="s">
        <v>117</v>
      </c>
      <c r="E47" s="64" t="s">
        <v>118</v>
      </c>
      <c r="F47" s="45" t="s">
        <v>119</v>
      </c>
      <c r="G47" s="64">
        <v>5.07</v>
      </c>
      <c r="H47" s="56" t="s">
        <v>264</v>
      </c>
      <c r="J47" s="27">
        <f>ROUNDUP(K45/G47,0)</f>
        <v>0</v>
      </c>
      <c r="K47" s="56" t="s">
        <v>121</v>
      </c>
      <c r="M47" s="18"/>
    </row>
    <row r="48" spans="2:13" ht="15.75" customHeight="1" thickBot="1">
      <c r="B48" s="18"/>
      <c r="C48" s="100"/>
      <c r="D48" s="14" t="s">
        <v>285</v>
      </c>
      <c r="E48" s="65"/>
      <c r="G48" s="11"/>
      <c r="J48" s="27">
        <f>ROUNDDOWN((F36-150)/(J47-1),0)</f>
        <v>-5350</v>
      </c>
      <c r="K48" s="45" t="s">
        <v>123</v>
      </c>
      <c r="M48" s="18"/>
    </row>
    <row r="49" spans="2:13" ht="15.75" customHeight="1">
      <c r="B49" s="80"/>
      <c r="C49" s="79"/>
      <c r="D49" s="79"/>
      <c r="E49" s="79"/>
      <c r="F49" s="89" t="s">
        <v>137</v>
      </c>
      <c r="G49" s="79"/>
      <c r="H49" s="79"/>
      <c r="I49" s="89" t="s">
        <v>138</v>
      </c>
      <c r="J49" s="79"/>
      <c r="K49" s="79"/>
      <c r="L49" s="79"/>
      <c r="M49" s="18"/>
    </row>
    <row r="50" spans="2:13" ht="15.75" customHeight="1">
      <c r="B50" s="18"/>
      <c r="C50" s="1" t="s">
        <v>211</v>
      </c>
      <c r="E50" s="3" t="s">
        <v>37</v>
      </c>
      <c r="F50" s="64"/>
      <c r="G50" s="69" t="str">
        <f>T(J50:J50)</f>
        <v>D25</v>
      </c>
      <c r="H50" s="70">
        <f>IF(F50="","",IF(I50&lt;F50,"×変更",IF(I50&gt;=F50,"≦ＯＫ","")))</f>
      </c>
      <c r="I50" s="64">
        <v>25</v>
      </c>
      <c r="J50" s="64" t="s">
        <v>118</v>
      </c>
      <c r="K50" s="12"/>
      <c r="M50" s="18"/>
    </row>
    <row r="51" spans="2:13" ht="15.75" customHeight="1">
      <c r="B51" s="18"/>
      <c r="E51" s="3" t="s">
        <v>38</v>
      </c>
      <c r="F51" s="64"/>
      <c r="G51" s="69" t="str">
        <f>T(J51:J51)</f>
        <v>D25</v>
      </c>
      <c r="H51" s="70">
        <f>IF(F51="","",IF(I51&lt;F51,"×",IF(I51&gt;=F51,"≦ＯＫ","")))</f>
      </c>
      <c r="I51" s="64">
        <v>25</v>
      </c>
      <c r="J51" s="64" t="s">
        <v>118</v>
      </c>
      <c r="K51" s="12"/>
      <c r="M51" s="18"/>
    </row>
    <row r="52" spans="2:12" ht="15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2">
    <mergeCell ref="C2:E2"/>
    <mergeCell ref="F2:K2"/>
  </mergeCells>
  <printOptions horizontalCentered="1"/>
  <pageMargins left="0.39375" right="0.27569444444444446" top="0.27569444444444446" bottom="0.27569444444444446" header="0.512" footer="0.512"/>
  <pageSetup orientation="portrait" paperSize="9" scale="78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52"/>
  <sheetViews>
    <sheetView showOutlineSymbols="0" zoomScale="85" zoomScaleNormal="85" zoomScalePageLayoutView="0" workbookViewId="0" topLeftCell="A1">
      <selection activeCell="P56" sqref="P56"/>
    </sheetView>
  </sheetViews>
  <sheetFormatPr defaultColWidth="7.75390625" defaultRowHeight="14.25"/>
  <cols>
    <col min="1" max="1" width="5.75390625" style="3" customWidth="1"/>
    <col min="2" max="3" width="9.00390625" style="3" customWidth="1"/>
    <col min="4" max="12" width="9.625" style="3" customWidth="1"/>
    <col min="13" max="13" width="5.75390625" style="3" customWidth="1"/>
    <col min="14" max="14" width="7.75390625" style="3" customWidth="1"/>
    <col min="15" max="15" width="8.75390625" style="3" customWidth="1"/>
    <col min="16" max="20" width="7.75390625" style="3" customWidth="1"/>
    <col min="21" max="21" width="8.75390625" style="3" customWidth="1"/>
    <col min="22" max="16384" width="7.75390625" style="3" customWidth="1"/>
  </cols>
  <sheetData>
    <row r="1" ht="15.75" customHeight="1" thickBot="1"/>
    <row r="2" spans="3:11" ht="27" customHeight="1" thickBot="1" thickTop="1">
      <c r="C2" s="142" t="s">
        <v>0</v>
      </c>
      <c r="D2" s="142"/>
      <c r="E2" s="143"/>
      <c r="F2" s="144" t="s">
        <v>212</v>
      </c>
      <c r="G2" s="142"/>
      <c r="H2" s="142"/>
      <c r="I2" s="142"/>
      <c r="J2" s="142"/>
      <c r="K2" s="142"/>
    </row>
    <row r="3" spans="3:11" ht="15.75" customHeight="1" thickTop="1">
      <c r="C3" s="5"/>
      <c r="D3" s="5"/>
      <c r="E3" s="5"/>
      <c r="F3" s="5"/>
      <c r="G3" s="5"/>
      <c r="H3" s="5"/>
      <c r="I3" s="5"/>
      <c r="J3" s="5"/>
      <c r="K3" s="5"/>
    </row>
    <row r="4" spans="2:4" ht="15.75" customHeight="1">
      <c r="B4" s="140" t="s">
        <v>281</v>
      </c>
      <c r="C4" s="44"/>
      <c r="D4" s="45" t="s">
        <v>50</v>
      </c>
    </row>
    <row r="5" spans="2:4" ht="15.75" customHeight="1">
      <c r="B5" s="11"/>
      <c r="C5" s="11"/>
      <c r="D5" s="1" t="s">
        <v>198</v>
      </c>
    </row>
    <row r="6" ht="15.75" customHeight="1">
      <c r="D6" s="1" t="s">
        <v>199</v>
      </c>
    </row>
    <row r="7" ht="15.75" customHeight="1">
      <c r="D7" s="1" t="s">
        <v>213</v>
      </c>
    </row>
    <row r="8" ht="15.75" customHeight="1" thickBot="1">
      <c r="D8" s="1" t="s">
        <v>54</v>
      </c>
    </row>
    <row r="9" spans="2:13" ht="15.75" customHeight="1" thickBot="1" thickTop="1">
      <c r="B9" s="136" t="s">
        <v>55</v>
      </c>
      <c r="C9" s="135" t="s">
        <v>214</v>
      </c>
      <c r="D9" s="4"/>
      <c r="E9" s="47" t="s">
        <v>57</v>
      </c>
      <c r="F9" s="48"/>
      <c r="G9" s="5"/>
      <c r="H9" s="49" t="s">
        <v>58</v>
      </c>
      <c r="I9" s="5"/>
      <c r="J9" s="5"/>
      <c r="K9" s="5"/>
      <c r="L9" s="5"/>
      <c r="M9" s="18"/>
    </row>
    <row r="10" spans="2:13" ht="15.75" customHeight="1">
      <c r="B10" s="18"/>
      <c r="C10" s="51"/>
      <c r="D10" s="51" t="s">
        <v>215</v>
      </c>
      <c r="E10" s="9"/>
      <c r="G10" s="1"/>
      <c r="H10" s="1"/>
      <c r="M10" s="18"/>
    </row>
    <row r="11" spans="2:13" ht="15.75" customHeight="1">
      <c r="B11" s="18"/>
      <c r="G11" s="54" t="s">
        <v>64</v>
      </c>
      <c r="H11" s="1" t="s">
        <v>216</v>
      </c>
      <c r="M11" s="18"/>
    </row>
    <row r="12" spans="2:13" ht="15.75" customHeight="1">
      <c r="B12" s="18"/>
      <c r="C12" s="9" t="s">
        <v>63</v>
      </c>
      <c r="D12" s="1"/>
      <c r="M12" s="18"/>
    </row>
    <row r="13" spans="2:13" ht="15.75" customHeight="1">
      <c r="B13" s="18"/>
      <c r="D13" s="3" t="s">
        <v>202</v>
      </c>
      <c r="G13" s="54"/>
      <c r="H13" s="2"/>
      <c r="M13" s="18"/>
    </row>
    <row r="14" spans="2:13" ht="15.75" customHeight="1">
      <c r="B14" s="18"/>
      <c r="D14" s="1"/>
      <c r="G14" s="54" t="s">
        <v>66</v>
      </c>
      <c r="H14" s="1"/>
      <c r="M14" s="18"/>
    </row>
    <row r="15" spans="2:13" ht="15.75" customHeight="1">
      <c r="B15" s="18"/>
      <c r="G15" s="51" t="s">
        <v>217</v>
      </c>
      <c r="H15" s="1"/>
      <c r="I15" s="1" t="s">
        <v>70</v>
      </c>
      <c r="M15" s="18"/>
    </row>
    <row r="16" spans="2:13" ht="15.75" customHeight="1">
      <c r="B16" s="18"/>
      <c r="D16" s="134" t="s">
        <v>68</v>
      </c>
      <c r="E16" s="9" t="s">
        <v>72</v>
      </c>
      <c r="F16" s="9" t="s">
        <v>61</v>
      </c>
      <c r="G16" s="52"/>
      <c r="H16" s="1"/>
      <c r="I16" s="1" t="s">
        <v>73</v>
      </c>
      <c r="M16" s="18"/>
    </row>
    <row r="17" spans="2:13" ht="15.75" customHeight="1">
      <c r="B17" s="18"/>
      <c r="F17" s="54" t="s">
        <v>74</v>
      </c>
      <c r="M17" s="18"/>
    </row>
    <row r="18" spans="2:13" ht="15.75" customHeight="1" thickBot="1">
      <c r="B18" s="18"/>
      <c r="C18" s="3" t="s">
        <v>75</v>
      </c>
      <c r="G18" s="1" t="s">
        <v>76</v>
      </c>
      <c r="M18" s="18"/>
    </row>
    <row r="19" spans="2:13" ht="15.75" customHeight="1" thickBot="1">
      <c r="B19" s="73" t="s">
        <v>77</v>
      </c>
      <c r="C19" s="101" t="s">
        <v>32</v>
      </c>
      <c r="D19" s="92" t="s">
        <v>78</v>
      </c>
      <c r="E19" s="74">
        <v>3</v>
      </c>
      <c r="F19" s="75" t="s">
        <v>34</v>
      </c>
      <c r="G19" s="76">
        <v>3</v>
      </c>
      <c r="H19" s="77" t="s">
        <v>79</v>
      </c>
      <c r="I19" s="78"/>
      <c r="J19" s="79"/>
      <c r="K19" s="79"/>
      <c r="L19" s="79"/>
      <c r="M19" s="18"/>
    </row>
    <row r="20" spans="2:13" ht="15.75" customHeight="1">
      <c r="B20" s="80"/>
      <c r="C20" s="102" t="s">
        <v>80</v>
      </c>
      <c r="D20" s="102" t="s">
        <v>273</v>
      </c>
      <c r="E20" s="11"/>
      <c r="F20" s="24">
        <v>33</v>
      </c>
      <c r="G20" s="10" t="s">
        <v>81</v>
      </c>
      <c r="I20" s="24">
        <v>34.5</v>
      </c>
      <c r="J20" s="56" t="s">
        <v>274</v>
      </c>
      <c r="M20" s="18"/>
    </row>
    <row r="21" spans="2:13" ht="15.75" customHeight="1" thickBot="1">
      <c r="B21" s="18"/>
      <c r="C21" s="100"/>
      <c r="D21" s="93" t="s">
        <v>206</v>
      </c>
      <c r="F21" s="24">
        <v>3500</v>
      </c>
      <c r="G21" s="57" t="s">
        <v>83</v>
      </c>
      <c r="H21" s="1" t="s">
        <v>84</v>
      </c>
      <c r="I21" s="24">
        <v>700</v>
      </c>
      <c r="J21" s="56" t="s">
        <v>85</v>
      </c>
      <c r="M21" s="18"/>
    </row>
    <row r="22" spans="2:13" ht="15.75" customHeight="1">
      <c r="B22" s="18"/>
      <c r="C22" s="103" t="s">
        <v>86</v>
      </c>
      <c r="D22" s="94" t="s">
        <v>87</v>
      </c>
      <c r="E22" s="75" t="s">
        <v>88</v>
      </c>
      <c r="F22" s="77" t="s">
        <v>89</v>
      </c>
      <c r="G22" s="77" t="s">
        <v>90</v>
      </c>
      <c r="H22" s="77" t="s">
        <v>91</v>
      </c>
      <c r="I22" s="75" t="s">
        <v>92</v>
      </c>
      <c r="J22" s="77" t="s">
        <v>207</v>
      </c>
      <c r="K22" s="77" t="s">
        <v>94</v>
      </c>
      <c r="L22" s="94" t="s">
        <v>88</v>
      </c>
      <c r="M22" s="18"/>
    </row>
    <row r="23" spans="2:13" ht="15.75" customHeight="1" thickBot="1">
      <c r="B23" s="18"/>
      <c r="C23" s="100"/>
      <c r="D23" s="95" t="s">
        <v>95</v>
      </c>
      <c r="E23" s="20" t="s">
        <v>96</v>
      </c>
      <c r="F23" s="20" t="s">
        <v>97</v>
      </c>
      <c r="G23" s="20" t="s">
        <v>98</v>
      </c>
      <c r="H23" s="20" t="s">
        <v>85</v>
      </c>
      <c r="I23" s="20" t="s">
        <v>99</v>
      </c>
      <c r="J23" s="20" t="s">
        <v>85</v>
      </c>
      <c r="K23" s="110" t="s">
        <v>275</v>
      </c>
      <c r="L23" s="107" t="s">
        <v>101</v>
      </c>
      <c r="M23" s="18"/>
    </row>
    <row r="24" spans="2:13" ht="15.75" customHeight="1">
      <c r="B24" s="18"/>
      <c r="C24" s="94" t="s">
        <v>102</v>
      </c>
      <c r="D24" s="96"/>
      <c r="E24" s="81"/>
      <c r="F24" s="81"/>
      <c r="G24" s="83">
        <f aca="true" t="shared" si="0" ref="G24:G29">IF(E24="","",ROUND(E24*F24,1))</f>
      </c>
      <c r="H24" s="84"/>
      <c r="I24" s="84"/>
      <c r="J24" s="84"/>
      <c r="K24" s="84"/>
      <c r="L24" s="108">
        <f>IF(E24="","",IF(E24&gt;=D26,"○","ＣＨ"))</f>
      </c>
      <c r="M24" s="18"/>
    </row>
    <row r="25" spans="2:13" ht="15.75" customHeight="1">
      <c r="B25" s="18"/>
      <c r="C25" s="95" t="s">
        <v>103</v>
      </c>
      <c r="D25" s="97" t="s">
        <v>104</v>
      </c>
      <c r="E25" s="24"/>
      <c r="F25" s="24"/>
      <c r="G25" s="27">
        <f t="shared" si="0"/>
      </c>
      <c r="H25" s="12"/>
      <c r="I25" s="12"/>
      <c r="J25" s="12"/>
      <c r="K25" s="12"/>
      <c r="L25" s="109">
        <f>IF(E25="","",IF(E25&gt;=D26,"○","ＣＨ"))</f>
      </c>
      <c r="M25" s="18"/>
    </row>
    <row r="26" spans="2:13" ht="15.75" customHeight="1">
      <c r="B26" s="18"/>
      <c r="C26" s="95" t="s">
        <v>105</v>
      </c>
      <c r="D26" s="97">
        <f>ROUND(D24/G19,1)</f>
        <v>0</v>
      </c>
      <c r="E26" s="22"/>
      <c r="F26" s="22"/>
      <c r="G26" s="27">
        <f t="shared" si="0"/>
      </c>
      <c r="H26" s="12"/>
      <c r="I26" s="12"/>
      <c r="J26" s="12"/>
      <c r="K26" s="12"/>
      <c r="L26" s="109">
        <f>IF(E26="","",IF(E26&gt;=D26,"○","ＣＨ"))</f>
      </c>
      <c r="M26" s="18"/>
    </row>
    <row r="27" spans="2:13" ht="15.75" customHeight="1">
      <c r="B27" s="18"/>
      <c r="C27" s="95" t="s">
        <v>106</v>
      </c>
      <c r="D27" s="106"/>
      <c r="E27" s="61"/>
      <c r="F27" s="61"/>
      <c r="G27" s="27">
        <f t="shared" si="0"/>
      </c>
      <c r="H27" s="12"/>
      <c r="I27" s="12"/>
      <c r="J27" s="12"/>
      <c r="K27" s="12"/>
      <c r="L27" s="109">
        <f>IF(E27="","",IF(E27&gt;=D26,"○","ＣＨ"))</f>
      </c>
      <c r="M27" s="18"/>
    </row>
    <row r="28" spans="2:13" ht="15.75" customHeight="1">
      <c r="B28" s="26" t="s">
        <v>107</v>
      </c>
      <c r="C28" s="95" t="s">
        <v>108</v>
      </c>
      <c r="D28" s="100"/>
      <c r="E28" s="61"/>
      <c r="F28" s="61"/>
      <c r="G28" s="27">
        <f t="shared" si="0"/>
      </c>
      <c r="H28" s="12"/>
      <c r="I28" s="12"/>
      <c r="J28" s="12"/>
      <c r="K28" s="12"/>
      <c r="L28" s="109">
        <f>IF(E28="","",IF(E28&gt;=D26,"○","ＣＨ"))</f>
      </c>
      <c r="M28" s="18"/>
    </row>
    <row r="29" spans="2:13" ht="15.75" customHeight="1" thickBot="1">
      <c r="B29" s="23" t="s">
        <v>218</v>
      </c>
      <c r="C29" s="95" t="s">
        <v>110</v>
      </c>
      <c r="D29" s="100"/>
      <c r="E29" s="61"/>
      <c r="F29" s="61"/>
      <c r="G29" s="27">
        <f t="shared" si="0"/>
      </c>
      <c r="H29" s="12"/>
      <c r="I29" s="12"/>
      <c r="J29" s="12"/>
      <c r="K29" s="12"/>
      <c r="L29" s="109">
        <f>IF(E29="","",IF(E29&gt;=D26,"○","ＣＨ"))</f>
      </c>
      <c r="M29" s="18"/>
    </row>
    <row r="30" spans="2:12" ht="15.75" customHeight="1" thickBot="1" thickTop="1">
      <c r="B30" s="23" t="s">
        <v>219</v>
      </c>
      <c r="C30" s="104"/>
      <c r="D30" s="85" t="s">
        <v>112</v>
      </c>
      <c r="E30" s="86">
        <f>SUM(E24:E29)</f>
        <v>0</v>
      </c>
      <c r="F30" s="87" t="s">
        <v>113</v>
      </c>
      <c r="G30" s="86">
        <f>SUM(G24:G29)</f>
        <v>0</v>
      </c>
      <c r="H30" s="81"/>
      <c r="I30" s="74"/>
      <c r="J30" s="83">
        <f>IF(H30="","",ROUND((H30-I30)*0.875,1))</f>
      </c>
      <c r="K30" s="83">
        <f>IF(J30="","",ROUND(G30*100/(I20*(J30/10)),1))</f>
      </c>
      <c r="L30" s="50"/>
    </row>
    <row r="31" spans="2:13" ht="15.75" customHeight="1" thickTop="1">
      <c r="B31" s="26" t="s">
        <v>114</v>
      </c>
      <c r="C31" s="104"/>
      <c r="D31" s="141" t="s">
        <v>282</v>
      </c>
      <c r="E31" s="83" t="e">
        <f>IF(E30="","",ROUND(E30*1000/(F21*J30),2))</f>
        <v>#VALUE!</v>
      </c>
      <c r="F31" s="83" t="s">
        <v>276</v>
      </c>
      <c r="G31" s="88" t="e">
        <f>IF(E31="","",IF(J31&gt;=E31,"≦OK","＞OUT"))</f>
        <v>#VALUE!</v>
      </c>
      <c r="H31" s="83" t="s">
        <v>116</v>
      </c>
      <c r="I31" s="79"/>
      <c r="J31" s="81"/>
      <c r="K31" s="83" t="s">
        <v>276</v>
      </c>
      <c r="L31" s="5"/>
      <c r="M31" s="18"/>
    </row>
    <row r="32" spans="2:13" ht="15.75" customHeight="1">
      <c r="B32" s="63">
        <v>2</v>
      </c>
      <c r="C32" s="100"/>
      <c r="D32" s="1" t="s">
        <v>117</v>
      </c>
      <c r="E32" s="64" t="s">
        <v>220</v>
      </c>
      <c r="F32" s="45" t="s">
        <v>119</v>
      </c>
      <c r="G32" s="64">
        <v>2.87</v>
      </c>
      <c r="H32" s="45" t="s">
        <v>120</v>
      </c>
      <c r="J32" s="27" t="e">
        <f>ROUNDUP(K30/G32,0)</f>
        <v>#VALUE!</v>
      </c>
      <c r="K32" s="56" t="s">
        <v>121</v>
      </c>
      <c r="M32" s="18"/>
    </row>
    <row r="33" spans="2:13" ht="15.75" customHeight="1" thickBot="1">
      <c r="B33" s="26" t="str">
        <f>IF(B32=2,"短期時",IF(B32=1,"長期時",""))</f>
        <v>短期時</v>
      </c>
      <c r="C33" s="100"/>
      <c r="D33" s="14" t="s">
        <v>283</v>
      </c>
      <c r="E33" s="65"/>
      <c r="G33" s="11"/>
      <c r="J33" s="27" t="e">
        <f>ROUNDDOWN((F21-150)/(J32-1),0)</f>
        <v>#VALUE!</v>
      </c>
      <c r="K33" s="45" t="s">
        <v>123</v>
      </c>
      <c r="M33" s="18"/>
    </row>
    <row r="34" spans="2:13" ht="15.75" customHeight="1">
      <c r="B34" s="60"/>
      <c r="C34" s="101" t="s">
        <v>32</v>
      </c>
      <c r="D34" s="92" t="s">
        <v>78</v>
      </c>
      <c r="E34" s="74">
        <v>3</v>
      </c>
      <c r="F34" s="84"/>
      <c r="G34" s="79"/>
      <c r="H34" s="78" t="s">
        <v>79</v>
      </c>
      <c r="I34" s="79"/>
      <c r="J34" s="79"/>
      <c r="K34" s="79"/>
      <c r="L34" s="79"/>
      <c r="M34" s="18"/>
    </row>
    <row r="35" spans="2:13" ht="15.75" customHeight="1">
      <c r="B35" s="18"/>
      <c r="C35" s="102" t="s">
        <v>80</v>
      </c>
      <c r="D35" s="102" t="s">
        <v>273</v>
      </c>
      <c r="E35" s="11"/>
      <c r="F35" s="24">
        <v>33</v>
      </c>
      <c r="G35" s="45" t="s">
        <v>125</v>
      </c>
      <c r="I35" s="24">
        <v>34.5</v>
      </c>
      <c r="J35" s="56" t="s">
        <v>274</v>
      </c>
      <c r="M35" s="18"/>
    </row>
    <row r="36" spans="2:13" ht="15.75" customHeight="1" thickBot="1">
      <c r="B36" s="18"/>
      <c r="C36" s="100"/>
      <c r="D36" s="93" t="s">
        <v>126</v>
      </c>
      <c r="F36" s="24">
        <v>3050</v>
      </c>
      <c r="G36" s="57" t="s">
        <v>83</v>
      </c>
      <c r="H36" s="1" t="s">
        <v>84</v>
      </c>
      <c r="I36" s="24">
        <v>700</v>
      </c>
      <c r="J36" s="56"/>
      <c r="M36" s="18"/>
    </row>
    <row r="37" spans="2:13" ht="15.75" customHeight="1">
      <c r="B37" s="18"/>
      <c r="C37" s="103" t="s">
        <v>127</v>
      </c>
      <c r="D37" s="94" t="s">
        <v>87</v>
      </c>
      <c r="E37" s="75" t="s">
        <v>88</v>
      </c>
      <c r="F37" s="77" t="s">
        <v>89</v>
      </c>
      <c r="G37" s="77" t="s">
        <v>90</v>
      </c>
      <c r="H37" s="77" t="s">
        <v>91</v>
      </c>
      <c r="I37" s="75" t="s">
        <v>92</v>
      </c>
      <c r="J37" s="77" t="s">
        <v>207</v>
      </c>
      <c r="K37" s="77" t="s">
        <v>94</v>
      </c>
      <c r="L37" s="94" t="s">
        <v>88</v>
      </c>
      <c r="M37" s="18"/>
    </row>
    <row r="38" spans="2:13" ht="15.75" customHeight="1" thickBot="1">
      <c r="B38" s="18"/>
      <c r="C38" s="100"/>
      <c r="D38" s="95" t="s">
        <v>95</v>
      </c>
      <c r="E38" s="20" t="s">
        <v>96</v>
      </c>
      <c r="F38" s="20" t="s">
        <v>128</v>
      </c>
      <c r="G38" s="20" t="s">
        <v>98</v>
      </c>
      <c r="H38" s="20" t="s">
        <v>85</v>
      </c>
      <c r="I38" s="20" t="s">
        <v>99</v>
      </c>
      <c r="J38" s="20" t="s">
        <v>85</v>
      </c>
      <c r="K38" s="110" t="s">
        <v>275</v>
      </c>
      <c r="L38" s="107" t="s">
        <v>101</v>
      </c>
      <c r="M38" s="18"/>
    </row>
    <row r="39" spans="2:13" ht="15.75" customHeight="1">
      <c r="B39" s="18"/>
      <c r="C39" s="94" t="s">
        <v>102</v>
      </c>
      <c r="D39" s="96"/>
      <c r="E39" s="81"/>
      <c r="F39" s="81"/>
      <c r="G39" s="83">
        <f aca="true" t="shared" si="1" ref="G39:G44">IF(E39="","",ROUND(E39*F39,1))</f>
      </c>
      <c r="H39" s="84"/>
      <c r="I39" s="84"/>
      <c r="J39" s="84"/>
      <c r="K39" s="84"/>
      <c r="L39" s="108">
        <f>IF(E39="","",IF(E39&gt;=D41,"○","ＣＨ"))</f>
      </c>
      <c r="M39" s="18"/>
    </row>
    <row r="40" spans="2:13" ht="15.75" customHeight="1">
      <c r="B40" s="18"/>
      <c r="C40" s="95" t="s">
        <v>103</v>
      </c>
      <c r="D40" s="97" t="s">
        <v>104</v>
      </c>
      <c r="E40" s="24"/>
      <c r="F40" s="24"/>
      <c r="G40" s="27">
        <f t="shared" si="1"/>
      </c>
      <c r="H40" s="12"/>
      <c r="I40" s="12"/>
      <c r="J40" s="12"/>
      <c r="K40" s="12"/>
      <c r="L40" s="109">
        <f>IF(E40="","",IF(E40&gt;=D41,"○","ＣＨ"))</f>
      </c>
      <c r="M40" s="18"/>
    </row>
    <row r="41" spans="2:13" ht="15.75" customHeight="1">
      <c r="B41" s="18"/>
      <c r="C41" s="95" t="s">
        <v>105</v>
      </c>
      <c r="D41" s="97">
        <f>ROUND(D39/G19,1)</f>
        <v>0</v>
      </c>
      <c r="E41" s="22"/>
      <c r="F41" s="22"/>
      <c r="G41" s="27">
        <f t="shared" si="1"/>
      </c>
      <c r="H41" s="12"/>
      <c r="I41" s="12"/>
      <c r="J41" s="12"/>
      <c r="K41" s="12"/>
      <c r="L41" s="109">
        <f>IF(E41="","",IF(E41&gt;=D41,"○","ＣＨ"))</f>
      </c>
      <c r="M41" s="18"/>
    </row>
    <row r="42" spans="2:13" ht="15.75" customHeight="1">
      <c r="B42" s="18"/>
      <c r="C42" s="95" t="s">
        <v>106</v>
      </c>
      <c r="D42" s="106"/>
      <c r="E42" s="61"/>
      <c r="F42" s="61"/>
      <c r="G42" s="27">
        <f t="shared" si="1"/>
      </c>
      <c r="H42" s="12"/>
      <c r="I42" s="12"/>
      <c r="J42" s="12"/>
      <c r="K42" s="12"/>
      <c r="L42" s="109">
        <f>IF(E42="","",IF(E42&gt;=D41,"○","ＣＨ"))</f>
      </c>
      <c r="M42" s="18"/>
    </row>
    <row r="43" spans="2:13" ht="15.75" customHeight="1">
      <c r="B43" s="18"/>
      <c r="C43" s="95" t="s">
        <v>108</v>
      </c>
      <c r="D43" s="100"/>
      <c r="E43" s="61"/>
      <c r="F43" s="61"/>
      <c r="G43" s="27">
        <f t="shared" si="1"/>
      </c>
      <c r="H43" s="12"/>
      <c r="I43" s="12"/>
      <c r="J43" s="12"/>
      <c r="K43" s="12"/>
      <c r="L43" s="109">
        <f>IF(E43="","",IF(E43&gt;=D41,"○","ＣＨ"))</f>
      </c>
      <c r="M43" s="18"/>
    </row>
    <row r="44" spans="2:13" ht="15.75" customHeight="1" thickBot="1">
      <c r="B44" s="18"/>
      <c r="C44" s="95" t="s">
        <v>110</v>
      </c>
      <c r="D44" s="100"/>
      <c r="E44" s="61"/>
      <c r="F44" s="61"/>
      <c r="G44" s="27">
        <f t="shared" si="1"/>
      </c>
      <c r="H44" s="12"/>
      <c r="I44" s="12"/>
      <c r="J44" s="12"/>
      <c r="K44" s="12"/>
      <c r="L44" s="109">
        <f>IF(E44="","",IF(E44&gt;=D41,"○","ＣＨ"))</f>
      </c>
      <c r="M44" s="18"/>
    </row>
    <row r="45" spans="2:12" ht="15.75" customHeight="1" thickBot="1" thickTop="1">
      <c r="B45" s="18"/>
      <c r="C45" s="104"/>
      <c r="D45" s="85" t="s">
        <v>112</v>
      </c>
      <c r="E45" s="86">
        <f>SUM(E39:E44)</f>
        <v>0</v>
      </c>
      <c r="F45" s="87" t="s">
        <v>113</v>
      </c>
      <c r="G45" s="86">
        <f>SUM(G39:G44)</f>
        <v>0</v>
      </c>
      <c r="H45" s="81">
        <v>2000</v>
      </c>
      <c r="I45" s="74">
        <v>200</v>
      </c>
      <c r="J45" s="83">
        <f>IF(H45="","",ROUND((H45-I45)*0.875,1))</f>
        <v>1575</v>
      </c>
      <c r="K45" s="83">
        <f>IF(J45="","",ROUND(G45*100/(I35*(J45/10)),1))</f>
        <v>0</v>
      </c>
      <c r="L45" s="50"/>
    </row>
    <row r="46" spans="2:13" ht="15.75" customHeight="1" thickTop="1">
      <c r="B46" s="18"/>
      <c r="C46" s="104"/>
      <c r="D46" s="141" t="s">
        <v>284</v>
      </c>
      <c r="E46" s="83">
        <f>ROUND(E45*1000/(F36*J45),2)</f>
        <v>0</v>
      </c>
      <c r="F46" s="83" t="s">
        <v>276</v>
      </c>
      <c r="G46" s="88" t="str">
        <f>IF(E46="","",IF(J46&gt;=E46,"≦OK","＞OUT"))</f>
        <v>≦OK</v>
      </c>
      <c r="H46" s="83" t="s">
        <v>116</v>
      </c>
      <c r="I46" s="79"/>
      <c r="J46" s="81"/>
      <c r="K46" s="83" t="s">
        <v>276</v>
      </c>
      <c r="L46" s="5"/>
      <c r="M46" s="18"/>
    </row>
    <row r="47" spans="2:13" ht="15.75" customHeight="1">
      <c r="B47" s="18"/>
      <c r="C47" s="100"/>
      <c r="D47" s="1" t="s">
        <v>117</v>
      </c>
      <c r="E47" s="64" t="s">
        <v>220</v>
      </c>
      <c r="F47" s="45" t="s">
        <v>119</v>
      </c>
      <c r="G47" s="64">
        <v>2.87</v>
      </c>
      <c r="H47" s="45" t="s">
        <v>120</v>
      </c>
      <c r="J47" s="27">
        <f>ROUNDUP(K45/G47,0)</f>
        <v>0</v>
      </c>
      <c r="K47" s="56" t="s">
        <v>121</v>
      </c>
      <c r="M47" s="18"/>
    </row>
    <row r="48" spans="2:13" ht="15.75" customHeight="1" thickBot="1">
      <c r="B48" s="18"/>
      <c r="C48" s="100"/>
      <c r="D48" s="14" t="s">
        <v>285</v>
      </c>
      <c r="E48" s="65"/>
      <c r="G48" s="11"/>
      <c r="J48" s="27">
        <f>ROUNDDOWN((F36-150)/(J47-1),0)</f>
        <v>-2900</v>
      </c>
      <c r="K48" s="45" t="s">
        <v>123</v>
      </c>
      <c r="M48" s="18"/>
    </row>
    <row r="49" spans="2:13" ht="15.75" customHeight="1">
      <c r="B49" s="73"/>
      <c r="C49" s="89"/>
      <c r="D49" s="79"/>
      <c r="E49" s="79"/>
      <c r="F49" s="89" t="s">
        <v>137</v>
      </c>
      <c r="G49" s="79"/>
      <c r="H49" s="79"/>
      <c r="I49" s="89" t="s">
        <v>138</v>
      </c>
      <c r="J49" s="79"/>
      <c r="K49" s="79"/>
      <c r="L49" s="79"/>
      <c r="M49" s="18"/>
    </row>
    <row r="50" spans="2:13" ht="15.75" customHeight="1">
      <c r="B50" s="18"/>
      <c r="C50" s="1" t="s">
        <v>221</v>
      </c>
      <c r="E50" s="3" t="s">
        <v>37</v>
      </c>
      <c r="F50" s="64"/>
      <c r="G50" s="69">
        <f>T(J50:J50)</f>
      </c>
      <c r="H50" s="70">
        <f>IF(F50="","",IF(I50&lt;F50,"×変更",IF(I50&gt;=F50,"≦ＯＫ","")))</f>
      </c>
      <c r="I50" s="64"/>
      <c r="J50" s="64"/>
      <c r="K50" s="12"/>
      <c r="M50" s="18"/>
    </row>
    <row r="51" spans="2:13" ht="15.75" customHeight="1">
      <c r="B51" s="18"/>
      <c r="E51" s="3" t="s">
        <v>38</v>
      </c>
      <c r="F51" s="64"/>
      <c r="G51" s="69">
        <f>T(J51:J51)</f>
      </c>
      <c r="H51" s="70">
        <f>IF(F51="","",IF(I51&lt;F51,"×",IF(I51&gt;=F51,"≦ＯＫ","")))</f>
      </c>
      <c r="I51" s="64"/>
      <c r="J51" s="64"/>
      <c r="K51" s="12"/>
      <c r="M51" s="18"/>
    </row>
    <row r="52" spans="2:12" ht="15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2">
    <mergeCell ref="C2:E2"/>
    <mergeCell ref="F2:K2"/>
  </mergeCells>
  <printOptions horizontalCentered="1"/>
  <pageMargins left="0.39375" right="0.27569444444444446" top="0.27569444444444446" bottom="0.27569444444444446" header="0.512" footer="0.512"/>
  <pageSetup orientation="portrait" paperSize="9" scale="78" r:id="rId2"/>
  <rowBreaks count="1" manualBreakCount="1">
    <brk id="52" max="65535" man="1"/>
  </rowBreaks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52"/>
  <sheetViews>
    <sheetView showOutlineSymbols="0" zoomScale="87" zoomScaleNormal="87" zoomScalePageLayoutView="0" workbookViewId="0" topLeftCell="A1">
      <selection activeCell="K66" sqref="K66"/>
    </sheetView>
  </sheetViews>
  <sheetFormatPr defaultColWidth="8.75390625" defaultRowHeight="14.25"/>
  <cols>
    <col min="1" max="1" width="5.75390625" style="3" customWidth="1"/>
    <col min="2" max="2" width="8.875" style="3" customWidth="1"/>
    <col min="3" max="3" width="9.00390625" style="3" customWidth="1"/>
    <col min="4" max="12" width="9.625" style="3" customWidth="1"/>
    <col min="13" max="13" width="5.75390625" style="3" customWidth="1"/>
    <col min="14" max="16384" width="8.75390625" style="3" customWidth="1"/>
  </cols>
  <sheetData>
    <row r="1" ht="15.75" customHeight="1" thickBot="1"/>
    <row r="2" spans="3:11" ht="27" customHeight="1" thickBot="1" thickTop="1">
      <c r="C2" s="142" t="s">
        <v>0</v>
      </c>
      <c r="D2" s="142"/>
      <c r="E2" s="143"/>
      <c r="F2" s="144" t="s">
        <v>222</v>
      </c>
      <c r="G2" s="142"/>
      <c r="H2" s="142"/>
      <c r="I2" s="142"/>
      <c r="J2" s="142"/>
      <c r="K2" s="142"/>
    </row>
    <row r="3" spans="3:11" ht="15.75" customHeight="1" thickTop="1">
      <c r="C3" s="5"/>
      <c r="D3" s="5"/>
      <c r="E3" s="5"/>
      <c r="F3" s="5"/>
      <c r="G3" s="5"/>
      <c r="H3" s="5"/>
      <c r="I3" s="5"/>
      <c r="J3" s="5"/>
      <c r="K3" s="5"/>
    </row>
    <row r="4" spans="2:4" ht="15.75" customHeight="1">
      <c r="B4" s="140" t="s">
        <v>281</v>
      </c>
      <c r="C4" s="44"/>
      <c r="D4" s="45" t="s">
        <v>50</v>
      </c>
    </row>
    <row r="5" spans="2:4" ht="15.75" customHeight="1">
      <c r="B5" s="11"/>
      <c r="C5" s="11"/>
      <c r="D5" s="1" t="s">
        <v>198</v>
      </c>
    </row>
    <row r="6" ht="15.75" customHeight="1">
      <c r="D6" s="1" t="s">
        <v>52</v>
      </c>
    </row>
    <row r="7" ht="15.75" customHeight="1">
      <c r="D7" s="1" t="s">
        <v>53</v>
      </c>
    </row>
    <row r="8" ht="15.75" customHeight="1" thickBot="1">
      <c r="D8" s="1" t="s">
        <v>54</v>
      </c>
    </row>
    <row r="9" spans="2:13" ht="15.75" customHeight="1" thickBot="1" thickTop="1">
      <c r="B9" s="136" t="s">
        <v>55</v>
      </c>
      <c r="C9" s="135" t="s">
        <v>56</v>
      </c>
      <c r="D9" s="4"/>
      <c r="E9" s="47" t="s">
        <v>57</v>
      </c>
      <c r="F9" s="48"/>
      <c r="G9" s="5"/>
      <c r="H9" s="49" t="s">
        <v>58</v>
      </c>
      <c r="I9" s="5"/>
      <c r="J9" s="5"/>
      <c r="K9" s="5"/>
      <c r="L9" s="5"/>
      <c r="M9" s="18"/>
    </row>
    <row r="10" spans="2:13" ht="15.75" customHeight="1">
      <c r="B10" s="18"/>
      <c r="C10" s="51"/>
      <c r="D10" s="51" t="s">
        <v>59</v>
      </c>
      <c r="E10" s="2" t="s">
        <v>60</v>
      </c>
      <c r="F10" s="9" t="s">
        <v>61</v>
      </c>
      <c r="G10" s="52" t="s">
        <v>62</v>
      </c>
      <c r="H10" s="1"/>
      <c r="M10" s="18"/>
    </row>
    <row r="11" spans="2:13" ht="15.75" customHeight="1">
      <c r="B11" s="18"/>
      <c r="H11" s="1"/>
      <c r="I11" s="1"/>
      <c r="M11" s="18"/>
    </row>
    <row r="12" spans="2:13" ht="15.75" customHeight="1">
      <c r="B12" s="53" t="s">
        <v>63</v>
      </c>
      <c r="C12" s="54"/>
      <c r="D12" s="2" t="s">
        <v>64</v>
      </c>
      <c r="H12" s="1" t="s">
        <v>65</v>
      </c>
      <c r="M12" s="18"/>
    </row>
    <row r="13" spans="2:13" ht="15.75" customHeight="1">
      <c r="B13" s="18"/>
      <c r="D13" s="2" t="s">
        <v>66</v>
      </c>
      <c r="M13" s="18"/>
    </row>
    <row r="14" spans="2:13" ht="15.75" customHeight="1">
      <c r="B14" s="18"/>
      <c r="C14" s="54"/>
      <c r="D14" s="51" t="s">
        <v>67</v>
      </c>
      <c r="G14" s="51" t="s">
        <v>68</v>
      </c>
      <c r="H14" s="1" t="s">
        <v>69</v>
      </c>
      <c r="M14" s="18"/>
    </row>
    <row r="15" spans="2:13" ht="15.75" customHeight="1">
      <c r="B15" s="18"/>
      <c r="I15" s="1" t="s">
        <v>70</v>
      </c>
      <c r="M15" s="18"/>
    </row>
    <row r="16" spans="2:13" ht="15.75" customHeight="1">
      <c r="B16" s="18"/>
      <c r="D16" s="54"/>
      <c r="E16" s="9" t="s">
        <v>71</v>
      </c>
      <c r="F16" s="9" t="s">
        <v>72</v>
      </c>
      <c r="G16" s="52"/>
      <c r="H16" s="1"/>
      <c r="I16" s="1" t="s">
        <v>73</v>
      </c>
      <c r="M16" s="18"/>
    </row>
    <row r="17" spans="2:13" ht="15.75" customHeight="1">
      <c r="B17" s="18"/>
      <c r="F17" s="54" t="s">
        <v>74</v>
      </c>
      <c r="H17" s="1"/>
      <c r="I17" s="1"/>
      <c r="M17" s="18"/>
    </row>
    <row r="18" spans="2:13" ht="15.75" customHeight="1" thickBot="1">
      <c r="B18" s="18"/>
      <c r="C18" s="3" t="s">
        <v>75</v>
      </c>
      <c r="G18" s="1" t="s">
        <v>76</v>
      </c>
      <c r="M18" s="18"/>
    </row>
    <row r="19" spans="2:13" ht="15.75" customHeight="1" thickBot="1">
      <c r="B19" s="73" t="s">
        <v>77</v>
      </c>
      <c r="C19" s="101" t="s">
        <v>32</v>
      </c>
      <c r="D19" s="92" t="s">
        <v>78</v>
      </c>
      <c r="E19" s="74">
        <v>4</v>
      </c>
      <c r="F19" s="75" t="s">
        <v>34</v>
      </c>
      <c r="G19" s="76">
        <v>4</v>
      </c>
      <c r="H19" s="77" t="s">
        <v>79</v>
      </c>
      <c r="I19" s="78"/>
      <c r="J19" s="79"/>
      <c r="K19" s="79"/>
      <c r="L19" s="79"/>
      <c r="M19" s="18"/>
    </row>
    <row r="20" spans="2:13" ht="15.75" customHeight="1">
      <c r="B20" s="80"/>
      <c r="C20" s="102" t="s">
        <v>80</v>
      </c>
      <c r="D20" s="102" t="s">
        <v>273</v>
      </c>
      <c r="E20" s="11"/>
      <c r="F20" s="24">
        <v>33</v>
      </c>
      <c r="G20" s="10" t="s">
        <v>81</v>
      </c>
      <c r="I20" s="24">
        <v>34.5</v>
      </c>
      <c r="J20" s="56" t="s">
        <v>274</v>
      </c>
      <c r="M20" s="18"/>
    </row>
    <row r="21" spans="2:13" ht="15.75" customHeight="1" thickBot="1">
      <c r="B21" s="18"/>
      <c r="C21" s="100"/>
      <c r="D21" s="93" t="s">
        <v>82</v>
      </c>
      <c r="F21" s="24">
        <v>3200</v>
      </c>
      <c r="G21" s="57" t="s">
        <v>83</v>
      </c>
      <c r="H21" s="1" t="s">
        <v>84</v>
      </c>
      <c r="I21" s="24">
        <v>700</v>
      </c>
      <c r="J21" s="56" t="s">
        <v>85</v>
      </c>
      <c r="M21" s="18"/>
    </row>
    <row r="22" spans="2:13" ht="15.75" customHeight="1">
      <c r="B22" s="18"/>
      <c r="C22" s="103" t="s">
        <v>86</v>
      </c>
      <c r="D22" s="94" t="s">
        <v>87</v>
      </c>
      <c r="E22" s="75" t="s">
        <v>88</v>
      </c>
      <c r="F22" s="77" t="s">
        <v>89</v>
      </c>
      <c r="G22" s="77" t="s">
        <v>90</v>
      </c>
      <c r="H22" s="77" t="s">
        <v>91</v>
      </c>
      <c r="I22" s="75" t="s">
        <v>92</v>
      </c>
      <c r="J22" s="77" t="s">
        <v>207</v>
      </c>
      <c r="K22" s="77" t="s">
        <v>94</v>
      </c>
      <c r="L22" s="94" t="s">
        <v>88</v>
      </c>
      <c r="M22" s="18"/>
    </row>
    <row r="23" spans="2:13" ht="15.75" customHeight="1" thickBot="1">
      <c r="B23" s="18"/>
      <c r="C23" s="100"/>
      <c r="D23" s="95" t="s">
        <v>95</v>
      </c>
      <c r="E23" s="20" t="s">
        <v>96</v>
      </c>
      <c r="F23" s="20" t="s">
        <v>97</v>
      </c>
      <c r="G23" s="20" t="s">
        <v>98</v>
      </c>
      <c r="H23" s="20" t="s">
        <v>85</v>
      </c>
      <c r="I23" s="20" t="s">
        <v>99</v>
      </c>
      <c r="J23" s="20" t="s">
        <v>85</v>
      </c>
      <c r="K23" s="110" t="s">
        <v>275</v>
      </c>
      <c r="L23" s="107" t="s">
        <v>101</v>
      </c>
      <c r="M23" s="18"/>
    </row>
    <row r="24" spans="2:13" ht="15.75" customHeight="1">
      <c r="B24" s="18"/>
      <c r="C24" s="94" t="s">
        <v>102</v>
      </c>
      <c r="D24" s="96">
        <v>11200</v>
      </c>
      <c r="E24" s="81">
        <v>2800</v>
      </c>
      <c r="F24" s="138">
        <v>0.395</v>
      </c>
      <c r="G24" s="83">
        <f aca="true" t="shared" si="0" ref="G24:G29">IF(E24="","",ROUND(E24*F24,1))</f>
        <v>1106</v>
      </c>
      <c r="H24" s="84"/>
      <c r="I24" s="84"/>
      <c r="J24" s="84"/>
      <c r="K24" s="84"/>
      <c r="L24" s="108" t="str">
        <f>IF(E24="","",IF(E24&gt;=D26,"○","ＣＨ"))</f>
        <v>○</v>
      </c>
      <c r="M24" s="18"/>
    </row>
    <row r="25" spans="2:13" ht="15.75" customHeight="1">
      <c r="B25" s="18"/>
      <c r="C25" s="95" t="s">
        <v>103</v>
      </c>
      <c r="D25" s="97" t="s">
        <v>104</v>
      </c>
      <c r="E25" s="24">
        <v>2800</v>
      </c>
      <c r="F25" s="137">
        <v>0.44</v>
      </c>
      <c r="G25" s="27">
        <f t="shared" si="0"/>
        <v>1232</v>
      </c>
      <c r="H25" s="12"/>
      <c r="I25" s="12"/>
      <c r="J25" s="12"/>
      <c r="K25" s="12"/>
      <c r="L25" s="109" t="str">
        <f>IF(E25="","",IF(E25&gt;=D26,"○","ＣＨ"))</f>
        <v>○</v>
      </c>
      <c r="M25" s="18"/>
    </row>
    <row r="26" spans="2:13" ht="15.75" customHeight="1">
      <c r="B26" s="18"/>
      <c r="C26" s="95" t="s">
        <v>105</v>
      </c>
      <c r="D26" s="97">
        <f>ROUND(D24/G19,1)</f>
        <v>2800</v>
      </c>
      <c r="E26" s="24"/>
      <c r="F26" s="137"/>
      <c r="G26" s="27">
        <f t="shared" si="0"/>
      </c>
      <c r="H26" s="12"/>
      <c r="I26" s="12"/>
      <c r="J26" s="12"/>
      <c r="K26" s="12"/>
      <c r="L26" s="109">
        <f>IF(E26="","",IF(E26&gt;=D26,"○","ＣＨ"))</f>
      </c>
      <c r="M26" s="18"/>
    </row>
    <row r="27" spans="2:13" ht="15.75" customHeight="1">
      <c r="B27" s="18"/>
      <c r="C27" s="95" t="s">
        <v>106</v>
      </c>
      <c r="D27" s="106"/>
      <c r="E27" s="24"/>
      <c r="F27" s="137"/>
      <c r="G27" s="27">
        <f t="shared" si="0"/>
      </c>
      <c r="H27" s="12"/>
      <c r="I27" s="12"/>
      <c r="J27" s="12"/>
      <c r="K27" s="12"/>
      <c r="L27" s="109">
        <f>IF(E27="","",IF(E27&gt;=D26,"○","ＣＨ"))</f>
      </c>
      <c r="M27" s="18"/>
    </row>
    <row r="28" spans="2:13" ht="15.75" customHeight="1">
      <c r="B28" s="26" t="s">
        <v>107</v>
      </c>
      <c r="C28" s="95" t="s">
        <v>108</v>
      </c>
      <c r="D28" s="100"/>
      <c r="E28" s="61"/>
      <c r="F28" s="62"/>
      <c r="G28" s="27">
        <f t="shared" si="0"/>
      </c>
      <c r="H28" s="12"/>
      <c r="I28" s="12"/>
      <c r="J28" s="12"/>
      <c r="K28" s="12"/>
      <c r="L28" s="109">
        <f>IF(E28="","",IF(E28&gt;=D26,"○","ＣＨ"))</f>
      </c>
      <c r="M28" s="18"/>
    </row>
    <row r="29" spans="2:13" ht="15.75" customHeight="1" thickBot="1">
      <c r="B29" s="23" t="s">
        <v>223</v>
      </c>
      <c r="C29" s="95" t="s">
        <v>110</v>
      </c>
      <c r="D29" s="100"/>
      <c r="E29" s="61"/>
      <c r="F29" s="62"/>
      <c r="G29" s="27">
        <f t="shared" si="0"/>
      </c>
      <c r="H29" s="12"/>
      <c r="I29" s="12"/>
      <c r="J29" s="12"/>
      <c r="K29" s="12"/>
      <c r="L29" s="109">
        <f>IF(E29="","",IF(E29&gt;=D26,"○","ＣＨ"))</f>
      </c>
      <c r="M29" s="18"/>
    </row>
    <row r="30" spans="2:12" ht="15.75" customHeight="1" thickBot="1" thickTop="1">
      <c r="B30" s="23" t="s">
        <v>224</v>
      </c>
      <c r="C30" s="104"/>
      <c r="D30" s="85" t="s">
        <v>112</v>
      </c>
      <c r="E30" s="86">
        <f>SUM(E24:E29)</f>
        <v>5600</v>
      </c>
      <c r="F30" s="87" t="s">
        <v>113</v>
      </c>
      <c r="G30" s="86">
        <f>SUM(G24:G29)</f>
        <v>2338</v>
      </c>
      <c r="H30" s="81">
        <v>2000</v>
      </c>
      <c r="I30" s="74">
        <v>190</v>
      </c>
      <c r="J30" s="83">
        <f>ROUND((H30-I30)*0.875,1)</f>
        <v>1583.8</v>
      </c>
      <c r="K30" s="83">
        <f>ROUND(G30*100/(I20*(J30/10)),1)</f>
        <v>42.8</v>
      </c>
      <c r="L30" s="50"/>
    </row>
    <row r="31" spans="2:13" ht="15.75" customHeight="1" thickTop="1">
      <c r="B31" s="26" t="s">
        <v>114</v>
      </c>
      <c r="C31" s="104"/>
      <c r="D31" s="141" t="s">
        <v>282</v>
      </c>
      <c r="E31" s="83">
        <f>ROUND(E30*1000/(F21*J30),2)</f>
        <v>1.1</v>
      </c>
      <c r="F31" s="83" t="s">
        <v>276</v>
      </c>
      <c r="G31" s="88" t="str">
        <f>IF(E31="","",IF(J31&gt;=E31,"≦OK","＞OUT"))</f>
        <v>≦OK</v>
      </c>
      <c r="H31" s="83" t="s">
        <v>116</v>
      </c>
      <c r="I31" s="79"/>
      <c r="J31" s="81">
        <v>1.23</v>
      </c>
      <c r="K31" s="83" t="s">
        <v>276</v>
      </c>
      <c r="L31" s="5"/>
      <c r="M31" s="18"/>
    </row>
    <row r="32" spans="2:13" ht="15.75" customHeight="1">
      <c r="B32" s="63">
        <v>2</v>
      </c>
      <c r="C32" s="100"/>
      <c r="D32" s="1" t="s">
        <v>117</v>
      </c>
      <c r="E32" s="64" t="s">
        <v>220</v>
      </c>
      <c r="F32" s="45" t="s">
        <v>119</v>
      </c>
      <c r="G32" s="64">
        <v>2.87</v>
      </c>
      <c r="H32" s="45" t="s">
        <v>120</v>
      </c>
      <c r="J32" s="27">
        <f>ROUNDUP(K30/G32,0)</f>
        <v>15</v>
      </c>
      <c r="K32" s="56" t="s">
        <v>121</v>
      </c>
      <c r="M32" s="18"/>
    </row>
    <row r="33" spans="2:13" ht="15.75" customHeight="1" thickBot="1">
      <c r="B33" s="26" t="str">
        <f>IF(B32=2,"短期時",IF(B32=1,"長期時",""))</f>
        <v>短期時</v>
      </c>
      <c r="C33" s="100"/>
      <c r="D33" s="14" t="s">
        <v>283</v>
      </c>
      <c r="E33" s="65"/>
      <c r="G33" s="11"/>
      <c r="J33" s="27">
        <f>ROUNDDOWN((F21-150)/(J32-1),0)</f>
        <v>217</v>
      </c>
      <c r="K33" s="45" t="s">
        <v>123</v>
      </c>
      <c r="M33" s="18"/>
    </row>
    <row r="34" spans="2:13" ht="15.75" customHeight="1">
      <c r="B34" s="60"/>
      <c r="C34" s="101" t="s">
        <v>32</v>
      </c>
      <c r="D34" s="92" t="s">
        <v>78</v>
      </c>
      <c r="E34" s="74">
        <v>4</v>
      </c>
      <c r="F34" s="84"/>
      <c r="G34" s="79"/>
      <c r="H34" s="78" t="s">
        <v>79</v>
      </c>
      <c r="I34" s="79"/>
      <c r="J34" s="79"/>
      <c r="K34" s="79"/>
      <c r="L34" s="79"/>
      <c r="M34" s="18"/>
    </row>
    <row r="35" spans="2:13" ht="15.75" customHeight="1">
      <c r="B35" s="18"/>
      <c r="C35" s="102" t="s">
        <v>80</v>
      </c>
      <c r="D35" s="102" t="s">
        <v>273</v>
      </c>
      <c r="E35" s="11"/>
      <c r="F35" s="24">
        <v>33</v>
      </c>
      <c r="G35" s="45" t="s">
        <v>125</v>
      </c>
      <c r="I35" s="24">
        <v>34.5</v>
      </c>
      <c r="J35" s="56" t="s">
        <v>274</v>
      </c>
      <c r="M35" s="18"/>
    </row>
    <row r="36" spans="2:13" ht="15.75" customHeight="1" thickBot="1">
      <c r="B36" s="18"/>
      <c r="C36" s="100"/>
      <c r="D36" s="93" t="s">
        <v>126</v>
      </c>
      <c r="F36" s="24">
        <v>3200</v>
      </c>
      <c r="G36" s="45"/>
      <c r="I36" s="67"/>
      <c r="M36" s="18"/>
    </row>
    <row r="37" spans="2:13" ht="15.75" customHeight="1">
      <c r="B37" s="18"/>
      <c r="C37" s="103" t="s">
        <v>127</v>
      </c>
      <c r="D37" s="94" t="s">
        <v>87</v>
      </c>
      <c r="E37" s="75" t="s">
        <v>88</v>
      </c>
      <c r="F37" s="77" t="s">
        <v>89</v>
      </c>
      <c r="G37" s="77" t="s">
        <v>90</v>
      </c>
      <c r="H37" s="77" t="s">
        <v>91</v>
      </c>
      <c r="I37" s="75" t="s">
        <v>92</v>
      </c>
      <c r="J37" s="77" t="s">
        <v>207</v>
      </c>
      <c r="K37" s="77" t="s">
        <v>94</v>
      </c>
      <c r="L37" s="94" t="s">
        <v>88</v>
      </c>
      <c r="M37" s="18"/>
    </row>
    <row r="38" spans="2:13" ht="15.75" customHeight="1" thickBot="1">
      <c r="B38" s="18"/>
      <c r="C38" s="100"/>
      <c r="D38" s="95" t="s">
        <v>95</v>
      </c>
      <c r="E38" s="20" t="s">
        <v>96</v>
      </c>
      <c r="F38" s="20" t="s">
        <v>128</v>
      </c>
      <c r="G38" s="20" t="s">
        <v>98</v>
      </c>
      <c r="H38" s="20" t="s">
        <v>85</v>
      </c>
      <c r="I38" s="20" t="s">
        <v>99</v>
      </c>
      <c r="J38" s="20" t="s">
        <v>85</v>
      </c>
      <c r="K38" s="110" t="s">
        <v>275</v>
      </c>
      <c r="L38" s="107" t="s">
        <v>101</v>
      </c>
      <c r="M38" s="18"/>
    </row>
    <row r="39" spans="2:13" ht="15.75" customHeight="1">
      <c r="B39" s="18"/>
      <c r="C39" s="94" t="s">
        <v>102</v>
      </c>
      <c r="D39" s="96">
        <v>11200</v>
      </c>
      <c r="E39" s="81">
        <v>2800</v>
      </c>
      <c r="F39" s="81">
        <v>0.315</v>
      </c>
      <c r="G39" s="83">
        <f aca="true" t="shared" si="1" ref="G39:G44">IF(E39="","",ROUND(E39*F39,1))</f>
        <v>882</v>
      </c>
      <c r="H39" s="84"/>
      <c r="I39" s="84"/>
      <c r="J39" s="84"/>
      <c r="K39" s="84"/>
      <c r="L39" s="108" t="str">
        <f>IF(E39="","",IF(E39&gt;=D41,"○","ＣＨ"))</f>
        <v>○</v>
      </c>
      <c r="M39" s="18"/>
    </row>
    <row r="40" spans="2:13" ht="15.75" customHeight="1">
      <c r="B40" s="18"/>
      <c r="C40" s="95" t="s">
        <v>103</v>
      </c>
      <c r="D40" s="97" t="s">
        <v>104</v>
      </c>
      <c r="E40" s="24">
        <v>2800</v>
      </c>
      <c r="F40" s="24">
        <v>0.295</v>
      </c>
      <c r="G40" s="27">
        <f t="shared" si="1"/>
        <v>826</v>
      </c>
      <c r="H40" s="12"/>
      <c r="I40" s="12"/>
      <c r="J40" s="12"/>
      <c r="K40" s="12"/>
      <c r="L40" s="109" t="str">
        <f>IF(E40="","",IF(E40&gt;=D41,"○","ＣＨ"))</f>
        <v>○</v>
      </c>
      <c r="M40" s="18"/>
    </row>
    <row r="41" spans="2:13" ht="15.75" customHeight="1">
      <c r="B41" s="18"/>
      <c r="C41" s="95" t="s">
        <v>105</v>
      </c>
      <c r="D41" s="97">
        <f>ROUND(D39/G19,1)</f>
        <v>2800</v>
      </c>
      <c r="E41" s="24"/>
      <c r="F41" s="24"/>
      <c r="G41" s="27">
        <f t="shared" si="1"/>
      </c>
      <c r="H41" s="12"/>
      <c r="I41" s="12"/>
      <c r="J41" s="12"/>
      <c r="K41" s="12"/>
      <c r="L41" s="109">
        <f>IF(E41="","",IF(E41&gt;=D41,"○","ＣＨ"))</f>
      </c>
      <c r="M41" s="18"/>
    </row>
    <row r="42" spans="2:13" ht="15.75" customHeight="1">
      <c r="B42" s="18"/>
      <c r="C42" s="95" t="s">
        <v>106</v>
      </c>
      <c r="D42" s="106"/>
      <c r="E42" s="22"/>
      <c r="F42" s="22"/>
      <c r="G42" s="27">
        <f t="shared" si="1"/>
      </c>
      <c r="H42" s="12"/>
      <c r="I42" s="12"/>
      <c r="J42" s="12"/>
      <c r="K42" s="12"/>
      <c r="L42" s="109">
        <f>IF(E42="","",IF(E42&gt;=D41,"○","ＣＨ"))</f>
      </c>
      <c r="M42" s="18"/>
    </row>
    <row r="43" spans="2:13" ht="15.75" customHeight="1">
      <c r="B43" s="18"/>
      <c r="C43" s="95" t="s">
        <v>108</v>
      </c>
      <c r="D43" s="100"/>
      <c r="E43" s="61"/>
      <c r="F43" s="61"/>
      <c r="G43" s="27">
        <f t="shared" si="1"/>
      </c>
      <c r="H43" s="12"/>
      <c r="I43" s="12"/>
      <c r="J43" s="12"/>
      <c r="K43" s="12"/>
      <c r="L43" s="109">
        <f>IF(E43="","",IF(E43&gt;=D41,"○","ＣＨ"))</f>
      </c>
      <c r="M43" s="18"/>
    </row>
    <row r="44" spans="2:13" ht="15.75" customHeight="1" thickBot="1">
      <c r="B44" s="18"/>
      <c r="C44" s="95" t="s">
        <v>110</v>
      </c>
      <c r="D44" s="100"/>
      <c r="E44" s="61"/>
      <c r="F44" s="61"/>
      <c r="G44" s="27">
        <f t="shared" si="1"/>
      </c>
      <c r="H44" s="12"/>
      <c r="I44" s="12"/>
      <c r="J44" s="12"/>
      <c r="K44" s="12"/>
      <c r="L44" s="109">
        <f>IF(E44="","",IF(E44&gt;=D41,"○","ＣＨ"))</f>
      </c>
      <c r="M44" s="18"/>
    </row>
    <row r="45" spans="2:12" ht="15.75" customHeight="1" thickBot="1" thickTop="1">
      <c r="B45" s="18"/>
      <c r="C45" s="104"/>
      <c r="D45" s="85" t="s">
        <v>112</v>
      </c>
      <c r="E45" s="86">
        <f>SUM(E39:E44)</f>
        <v>5600</v>
      </c>
      <c r="F45" s="87" t="s">
        <v>113</v>
      </c>
      <c r="G45" s="86">
        <f>SUM(G39:G44)</f>
        <v>1708</v>
      </c>
      <c r="H45" s="81">
        <v>2000</v>
      </c>
      <c r="I45" s="74">
        <v>190</v>
      </c>
      <c r="J45" s="83">
        <f>ROUND((H45-I45)*0.875,1)</f>
        <v>1583.8</v>
      </c>
      <c r="K45" s="83">
        <f>ROUND(G45*100/(I35*(J45/10)),1)</f>
        <v>31.3</v>
      </c>
      <c r="L45" s="50"/>
    </row>
    <row r="46" spans="2:13" ht="15.75" customHeight="1" thickTop="1">
      <c r="B46" s="18"/>
      <c r="C46" s="104"/>
      <c r="D46" s="141" t="s">
        <v>284</v>
      </c>
      <c r="E46" s="83">
        <f>ROUND(E45*1000/(F36*J45),2)</f>
        <v>1.1</v>
      </c>
      <c r="F46" s="83" t="s">
        <v>276</v>
      </c>
      <c r="G46" s="88" t="str">
        <f>IF(E46="","",IF(J46&gt;=E46,"≦OK","＞OUT"))</f>
        <v>≦OK</v>
      </c>
      <c r="H46" s="83" t="s">
        <v>116</v>
      </c>
      <c r="I46" s="79"/>
      <c r="J46" s="81">
        <v>1.23</v>
      </c>
      <c r="K46" s="83" t="s">
        <v>276</v>
      </c>
      <c r="L46" s="5"/>
      <c r="M46" s="18"/>
    </row>
    <row r="47" spans="2:13" ht="15.75" customHeight="1">
      <c r="B47" s="18"/>
      <c r="C47" s="100"/>
      <c r="D47" s="1" t="s">
        <v>117</v>
      </c>
      <c r="E47" s="64" t="s">
        <v>220</v>
      </c>
      <c r="F47" s="45" t="s">
        <v>119</v>
      </c>
      <c r="G47" s="64">
        <v>2.87</v>
      </c>
      <c r="H47" s="45" t="s">
        <v>120</v>
      </c>
      <c r="J47" s="27">
        <f>ROUNDUP(K45/G47,0)</f>
        <v>11</v>
      </c>
      <c r="K47" s="56" t="s">
        <v>121</v>
      </c>
      <c r="M47" s="18"/>
    </row>
    <row r="48" spans="2:13" ht="15.75" customHeight="1" thickBot="1">
      <c r="B48" s="18"/>
      <c r="C48" s="100"/>
      <c r="D48" s="14" t="s">
        <v>285</v>
      </c>
      <c r="E48" s="65"/>
      <c r="G48" s="11"/>
      <c r="J48" s="27">
        <f>ROUNDDOWN((F36-150)/(J47-1),0)</f>
        <v>305</v>
      </c>
      <c r="K48" s="45" t="s">
        <v>123</v>
      </c>
      <c r="M48" s="18"/>
    </row>
    <row r="49" spans="2:13" ht="15.75" customHeight="1">
      <c r="B49" s="80"/>
      <c r="C49" s="79"/>
      <c r="D49" s="79"/>
      <c r="E49" s="79"/>
      <c r="F49" s="89" t="s">
        <v>137</v>
      </c>
      <c r="G49" s="79"/>
      <c r="H49" s="79"/>
      <c r="I49" s="89" t="s">
        <v>138</v>
      </c>
      <c r="J49" s="79"/>
      <c r="K49" s="79"/>
      <c r="L49" s="79"/>
      <c r="M49" s="18"/>
    </row>
    <row r="50" spans="2:13" ht="15.75" customHeight="1">
      <c r="B50" s="18"/>
      <c r="C50" s="1" t="s">
        <v>139</v>
      </c>
      <c r="E50" s="3" t="s">
        <v>37</v>
      </c>
      <c r="F50" s="64">
        <v>15</v>
      </c>
      <c r="G50" s="69" t="str">
        <f>T(J50:J50)</f>
        <v>D19</v>
      </c>
      <c r="H50" s="70" t="str">
        <f>IF(F50="","",IF(I50&lt;F50,"×変更",IF(I50&gt;=F50,"≦ＯＫ","")))</f>
        <v>≦ＯＫ</v>
      </c>
      <c r="I50" s="64">
        <v>22</v>
      </c>
      <c r="J50" s="64" t="s">
        <v>220</v>
      </c>
      <c r="K50" s="12"/>
      <c r="M50" s="18"/>
    </row>
    <row r="51" spans="2:13" ht="15.75" customHeight="1">
      <c r="B51" s="18"/>
      <c r="E51" s="3" t="s">
        <v>38</v>
      </c>
      <c r="F51" s="64">
        <v>11</v>
      </c>
      <c r="G51" s="69" t="str">
        <f>T(J51:J51)</f>
        <v>D19</v>
      </c>
      <c r="H51" s="70" t="str">
        <f>IF(F51="","",IF(I51&lt;F51,"×",IF(I51&gt;=F51,"≦ＯＫ","")))</f>
        <v>≦ＯＫ</v>
      </c>
      <c r="I51" s="64">
        <v>22</v>
      </c>
      <c r="J51" s="64" t="s">
        <v>220</v>
      </c>
      <c r="K51" s="12"/>
      <c r="M51" s="18"/>
    </row>
    <row r="52" spans="2:12" ht="15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2">
    <mergeCell ref="F2:K2"/>
    <mergeCell ref="C2:E2"/>
  </mergeCells>
  <printOptions horizontalCentered="1"/>
  <pageMargins left="0.39375" right="0.27569444444444446" top="0.27569444444444446" bottom="0.27569444444444446" header="0.512" footer="0.512"/>
  <pageSetup orientation="portrait" paperSize="9" scale="78" r:id="rId2"/>
  <colBreaks count="1" manualBreakCount="1">
    <brk id="1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52"/>
  <sheetViews>
    <sheetView showOutlineSymbols="0" zoomScale="85" zoomScaleNormal="85" zoomScalePageLayoutView="0" workbookViewId="0" topLeftCell="A1">
      <selection activeCell="P39" sqref="P39"/>
    </sheetView>
  </sheetViews>
  <sheetFormatPr defaultColWidth="8.75390625" defaultRowHeight="14.25"/>
  <cols>
    <col min="1" max="1" width="5.75390625" style="3" customWidth="1"/>
    <col min="2" max="2" width="9.125" style="3" customWidth="1"/>
    <col min="3" max="3" width="9.00390625" style="3" customWidth="1"/>
    <col min="4" max="12" width="9.625" style="3" customWidth="1"/>
    <col min="13" max="13" width="5.75390625" style="3" customWidth="1"/>
    <col min="14" max="16384" width="8.75390625" style="3" customWidth="1"/>
  </cols>
  <sheetData>
    <row r="1" ht="15.75" customHeight="1" thickBot="1"/>
    <row r="2" spans="3:11" ht="27" customHeight="1" thickBot="1" thickTop="1">
      <c r="C2" s="142" t="s">
        <v>0</v>
      </c>
      <c r="D2" s="142"/>
      <c r="E2" s="143"/>
      <c r="F2" s="144" t="s">
        <v>225</v>
      </c>
      <c r="G2" s="142"/>
      <c r="H2" s="142"/>
      <c r="I2" s="142"/>
      <c r="J2" s="142"/>
      <c r="K2" s="142"/>
    </row>
    <row r="3" spans="3:11" ht="18" customHeight="1" thickTop="1">
      <c r="C3" s="5"/>
      <c r="D3" s="5"/>
      <c r="E3" s="5"/>
      <c r="F3" s="5"/>
      <c r="G3" s="5"/>
      <c r="H3" s="5"/>
      <c r="I3" s="5"/>
      <c r="J3" s="5"/>
      <c r="K3" s="5"/>
    </row>
    <row r="4" spans="2:4" ht="15.75" customHeight="1">
      <c r="B4" s="24" t="s">
        <v>49</v>
      </c>
      <c r="C4" s="44"/>
      <c r="D4" s="45" t="s">
        <v>50</v>
      </c>
    </row>
    <row r="5" spans="2:4" ht="15.75" customHeight="1">
      <c r="B5" s="11"/>
      <c r="C5" s="11"/>
      <c r="D5" s="1" t="s">
        <v>198</v>
      </c>
    </row>
    <row r="6" ht="15.75" customHeight="1">
      <c r="D6" s="1" t="s">
        <v>226</v>
      </c>
    </row>
    <row r="7" ht="15.75" customHeight="1">
      <c r="D7" s="1" t="s">
        <v>227</v>
      </c>
    </row>
    <row r="8" ht="15.75" customHeight="1" thickBot="1">
      <c r="D8" s="1" t="s">
        <v>54</v>
      </c>
    </row>
    <row r="9" spans="2:13" ht="15.75" customHeight="1" thickBot="1" thickTop="1">
      <c r="B9" s="136" t="s">
        <v>55</v>
      </c>
      <c r="C9" s="135" t="s">
        <v>228</v>
      </c>
      <c r="D9" s="47" t="s">
        <v>57</v>
      </c>
      <c r="E9" s="49"/>
      <c r="F9" s="48"/>
      <c r="G9" s="5"/>
      <c r="H9" s="49" t="s">
        <v>58</v>
      </c>
      <c r="I9" s="5"/>
      <c r="J9" s="5"/>
      <c r="K9" s="5"/>
      <c r="L9" s="5"/>
      <c r="M9" s="18"/>
    </row>
    <row r="10" spans="2:13" ht="15.75" customHeight="1">
      <c r="B10" s="18"/>
      <c r="C10" s="52" t="s">
        <v>215</v>
      </c>
      <c r="D10" s="9" t="s">
        <v>229</v>
      </c>
      <c r="E10" s="1" t="s">
        <v>61</v>
      </c>
      <c r="G10" s="1"/>
      <c r="H10" s="1"/>
      <c r="I10" s="1" t="s">
        <v>70</v>
      </c>
      <c r="M10" s="18"/>
    </row>
    <row r="11" spans="2:13" ht="15.75" customHeight="1">
      <c r="B11" s="18"/>
      <c r="F11" s="51" t="s">
        <v>217</v>
      </c>
      <c r="I11" s="1" t="s">
        <v>73</v>
      </c>
      <c r="M11" s="18"/>
    </row>
    <row r="12" spans="2:13" ht="15.75" customHeight="1">
      <c r="B12" s="18"/>
      <c r="C12" s="9"/>
      <c r="G12" s="9" t="s">
        <v>66</v>
      </c>
      <c r="M12" s="18"/>
    </row>
    <row r="13" spans="2:13" ht="15.75" customHeight="1">
      <c r="B13" s="53" t="s">
        <v>63</v>
      </c>
      <c r="C13" s="9" t="s">
        <v>64</v>
      </c>
      <c r="F13" s="52" t="s">
        <v>230</v>
      </c>
      <c r="G13" s="1" t="s">
        <v>74</v>
      </c>
      <c r="H13" s="1" t="s">
        <v>231</v>
      </c>
      <c r="M13" s="18"/>
    </row>
    <row r="14" spans="2:13" ht="15.75" customHeight="1">
      <c r="B14" s="18"/>
      <c r="C14" s="9" t="s">
        <v>232</v>
      </c>
      <c r="G14" s="9" t="s">
        <v>202</v>
      </c>
      <c r="J14" s="3" t="s">
        <v>233</v>
      </c>
      <c r="M14" s="18"/>
    </row>
    <row r="15" spans="2:13" ht="15.75" customHeight="1">
      <c r="B15" s="18"/>
      <c r="C15" s="9"/>
      <c r="M15" s="18"/>
    </row>
    <row r="16" spans="2:13" ht="15.75" customHeight="1">
      <c r="B16" s="18"/>
      <c r="C16" s="52"/>
      <c r="F16" s="139" t="s">
        <v>68</v>
      </c>
      <c r="G16" s="52"/>
      <c r="I16" s="1"/>
      <c r="M16" s="18"/>
    </row>
    <row r="17" spans="2:13" ht="15.75" customHeight="1">
      <c r="B17" s="18"/>
      <c r="C17" s="52" t="s">
        <v>67</v>
      </c>
      <c r="D17" s="1" t="s">
        <v>71</v>
      </c>
      <c r="E17" s="1" t="s">
        <v>234</v>
      </c>
      <c r="I17" s="1"/>
      <c r="M17" s="18"/>
    </row>
    <row r="18" spans="2:13" ht="15.75" customHeight="1" thickBot="1">
      <c r="B18" s="18"/>
      <c r="C18" s="3" t="s">
        <v>75</v>
      </c>
      <c r="G18" s="1" t="s">
        <v>76</v>
      </c>
      <c r="M18" s="18"/>
    </row>
    <row r="19" spans="2:13" ht="15.75" customHeight="1" thickBot="1">
      <c r="B19" s="73" t="s">
        <v>77</v>
      </c>
      <c r="C19" s="101" t="s">
        <v>32</v>
      </c>
      <c r="D19" s="92" t="s">
        <v>78</v>
      </c>
      <c r="E19" s="74">
        <v>5</v>
      </c>
      <c r="F19" s="75" t="s">
        <v>34</v>
      </c>
      <c r="G19" s="76">
        <v>5</v>
      </c>
      <c r="H19" s="77" t="s">
        <v>79</v>
      </c>
      <c r="I19" s="78"/>
      <c r="J19" s="79"/>
      <c r="K19" s="79"/>
      <c r="L19" s="79"/>
      <c r="M19" s="18"/>
    </row>
    <row r="20" spans="2:13" ht="15.75" customHeight="1">
      <c r="B20" s="80"/>
      <c r="C20" s="102" t="s">
        <v>80</v>
      </c>
      <c r="D20" s="102" t="s">
        <v>273</v>
      </c>
      <c r="E20" s="11"/>
      <c r="F20" s="24">
        <v>33</v>
      </c>
      <c r="G20" s="10" t="s">
        <v>81</v>
      </c>
      <c r="I20" s="24">
        <v>34.5</v>
      </c>
      <c r="J20" s="56" t="s">
        <v>274</v>
      </c>
      <c r="M20" s="18"/>
    </row>
    <row r="21" spans="2:13" ht="15.75" customHeight="1" thickBot="1">
      <c r="B21" s="18"/>
      <c r="C21" s="100"/>
      <c r="D21" s="93" t="s">
        <v>82</v>
      </c>
      <c r="F21" s="24">
        <v>4800</v>
      </c>
      <c r="G21" s="57" t="s">
        <v>83</v>
      </c>
      <c r="H21" s="1" t="s">
        <v>84</v>
      </c>
      <c r="I21" s="24">
        <v>700</v>
      </c>
      <c r="J21" s="56" t="s">
        <v>85</v>
      </c>
      <c r="M21" s="18"/>
    </row>
    <row r="22" spans="2:13" ht="15.75" customHeight="1">
      <c r="B22" s="18"/>
      <c r="C22" s="103" t="s">
        <v>86</v>
      </c>
      <c r="D22" s="94" t="s">
        <v>87</v>
      </c>
      <c r="E22" s="75" t="s">
        <v>88</v>
      </c>
      <c r="F22" s="77" t="s">
        <v>89</v>
      </c>
      <c r="G22" s="77" t="s">
        <v>90</v>
      </c>
      <c r="H22" s="77" t="s">
        <v>91</v>
      </c>
      <c r="I22" s="75" t="s">
        <v>92</v>
      </c>
      <c r="J22" s="77" t="s">
        <v>207</v>
      </c>
      <c r="K22" s="77" t="s">
        <v>94</v>
      </c>
      <c r="L22" s="94" t="s">
        <v>88</v>
      </c>
      <c r="M22" s="18"/>
    </row>
    <row r="23" spans="2:13" ht="15.75" customHeight="1" thickBot="1">
      <c r="B23" s="18"/>
      <c r="C23" s="100"/>
      <c r="D23" s="95" t="s">
        <v>95</v>
      </c>
      <c r="E23" s="20" t="s">
        <v>96</v>
      </c>
      <c r="F23" s="20" t="s">
        <v>97</v>
      </c>
      <c r="G23" s="20" t="s">
        <v>98</v>
      </c>
      <c r="H23" s="20" t="s">
        <v>85</v>
      </c>
      <c r="I23" s="20" t="s">
        <v>99</v>
      </c>
      <c r="J23" s="20" t="s">
        <v>85</v>
      </c>
      <c r="K23" s="110" t="s">
        <v>275</v>
      </c>
      <c r="L23" s="107" t="s">
        <v>101</v>
      </c>
      <c r="M23" s="18"/>
    </row>
    <row r="24" spans="2:13" ht="15.75" customHeight="1">
      <c r="B24" s="18"/>
      <c r="C24" s="94" t="s">
        <v>102</v>
      </c>
      <c r="D24" s="96"/>
      <c r="E24" s="81"/>
      <c r="F24" s="81"/>
      <c r="G24" s="83">
        <f aca="true" t="shared" si="0" ref="G24:G29">IF(E24="","",ROUND(E24*F24,1))</f>
      </c>
      <c r="H24" s="84"/>
      <c r="I24" s="84"/>
      <c r="J24" s="84"/>
      <c r="K24" s="84"/>
      <c r="L24" s="108">
        <f>IF(E24="","",IF(E24&gt;=D26,"○","ＣＨ"))</f>
      </c>
      <c r="M24" s="18"/>
    </row>
    <row r="25" spans="2:13" ht="15.75" customHeight="1">
      <c r="B25" s="18"/>
      <c r="C25" s="95" t="s">
        <v>103</v>
      </c>
      <c r="D25" s="97" t="s">
        <v>104</v>
      </c>
      <c r="E25" s="24"/>
      <c r="F25" s="24"/>
      <c r="G25" s="27">
        <f t="shared" si="0"/>
      </c>
      <c r="H25" s="12"/>
      <c r="I25" s="12"/>
      <c r="J25" s="12"/>
      <c r="K25" s="12"/>
      <c r="L25" s="109">
        <f>IF(E25="","",IF(E25&gt;=D26,"○","ＣＨ"))</f>
      </c>
      <c r="M25" s="18"/>
    </row>
    <row r="26" spans="2:13" ht="15.75" customHeight="1">
      <c r="B26" s="18"/>
      <c r="C26" s="95" t="s">
        <v>105</v>
      </c>
      <c r="D26" s="97">
        <f>ROUND(D24/G19,1)</f>
        <v>0</v>
      </c>
      <c r="E26" s="24"/>
      <c r="F26" s="24"/>
      <c r="G26" s="27">
        <f t="shared" si="0"/>
      </c>
      <c r="H26" s="12"/>
      <c r="I26" s="12"/>
      <c r="J26" s="12"/>
      <c r="K26" s="12"/>
      <c r="L26" s="109">
        <f>IF(E26="","",IF(E26&gt;=D26,"○","ＣＨ"))</f>
      </c>
      <c r="M26" s="18"/>
    </row>
    <row r="27" spans="2:13" ht="15.75" customHeight="1">
      <c r="B27" s="18"/>
      <c r="C27" s="95" t="s">
        <v>106</v>
      </c>
      <c r="D27" s="106"/>
      <c r="E27" s="22"/>
      <c r="F27" s="22"/>
      <c r="G27" s="27">
        <f t="shared" si="0"/>
      </c>
      <c r="H27" s="12"/>
      <c r="I27" s="12"/>
      <c r="J27" s="12"/>
      <c r="K27" s="12"/>
      <c r="L27" s="109">
        <f>IF(E27="","",IF(E27&gt;=D26,"○","ＣＨ"))</f>
      </c>
      <c r="M27" s="18"/>
    </row>
    <row r="28" spans="2:13" ht="15.75" customHeight="1">
      <c r="B28" s="26" t="s">
        <v>107</v>
      </c>
      <c r="C28" s="95" t="s">
        <v>108</v>
      </c>
      <c r="D28" s="100"/>
      <c r="E28" s="22"/>
      <c r="F28" s="22"/>
      <c r="G28" s="27">
        <f t="shared" si="0"/>
      </c>
      <c r="H28" s="12"/>
      <c r="I28" s="12"/>
      <c r="J28" s="12"/>
      <c r="K28" s="12"/>
      <c r="L28" s="109">
        <f>IF(E28="","",IF(E28&gt;=D26,"○","ＣＨ"))</f>
      </c>
      <c r="M28" s="18"/>
    </row>
    <row r="29" spans="2:13" ht="15.75" customHeight="1" thickBot="1">
      <c r="B29" s="23" t="s">
        <v>208</v>
      </c>
      <c r="C29" s="95" t="s">
        <v>110</v>
      </c>
      <c r="D29" s="100"/>
      <c r="E29" s="61"/>
      <c r="F29" s="61"/>
      <c r="G29" s="27">
        <f t="shared" si="0"/>
      </c>
      <c r="H29" s="12"/>
      <c r="I29" s="12"/>
      <c r="J29" s="12"/>
      <c r="K29" s="12"/>
      <c r="L29" s="109">
        <f>IF(E29="","",IF(E29&gt;=D26,"○","ＣＨ"))</f>
      </c>
      <c r="M29" s="18"/>
    </row>
    <row r="30" spans="2:12" ht="15.75" customHeight="1" thickBot="1" thickTop="1">
      <c r="B30" s="23" t="s">
        <v>209</v>
      </c>
      <c r="C30" s="104"/>
      <c r="D30" s="85" t="s">
        <v>112</v>
      </c>
      <c r="E30" s="86">
        <f>SUM(E24:E29)</f>
        <v>0</v>
      </c>
      <c r="F30" s="87" t="s">
        <v>113</v>
      </c>
      <c r="G30" s="86">
        <f>SUM(G24:G29)</f>
        <v>0</v>
      </c>
      <c r="H30" s="81">
        <v>2400</v>
      </c>
      <c r="I30" s="74">
        <v>200</v>
      </c>
      <c r="J30" s="83">
        <f>ROUND((H30-I30)*0.875,1)</f>
        <v>1925</v>
      </c>
      <c r="K30" s="83">
        <f>ROUND(G30*100/(I20*(J30/10)),1)</f>
        <v>0</v>
      </c>
      <c r="L30" s="50"/>
    </row>
    <row r="31" spans="2:13" ht="15.75" customHeight="1" thickTop="1">
      <c r="B31" s="26" t="s">
        <v>114</v>
      </c>
      <c r="C31" s="104"/>
      <c r="D31" s="141" t="s">
        <v>282</v>
      </c>
      <c r="E31" s="83">
        <f>ROUND(E30*1000/(F21*J30),2)</f>
        <v>0</v>
      </c>
      <c r="F31" s="83" t="s">
        <v>276</v>
      </c>
      <c r="G31" s="88" t="str">
        <f>IF(E31="","",IF(J31&gt;=E31,"≦OK","＞OUT"))</f>
        <v>≦OK</v>
      </c>
      <c r="H31" s="83" t="s">
        <v>116</v>
      </c>
      <c r="I31" s="79"/>
      <c r="J31" s="81">
        <v>1.23</v>
      </c>
      <c r="K31" s="83" t="s">
        <v>276</v>
      </c>
      <c r="L31" s="5"/>
      <c r="M31" s="18"/>
    </row>
    <row r="32" spans="2:13" ht="15.75" customHeight="1">
      <c r="B32" s="63">
        <v>2</v>
      </c>
      <c r="C32" s="100"/>
      <c r="D32" s="1" t="s">
        <v>117</v>
      </c>
      <c r="E32" s="64" t="s">
        <v>118</v>
      </c>
      <c r="F32" s="45" t="s">
        <v>119</v>
      </c>
      <c r="G32" s="64">
        <v>5.07</v>
      </c>
      <c r="H32" s="45" t="s">
        <v>120</v>
      </c>
      <c r="J32" s="27">
        <f>ROUNDUP(K30/G32,0)</f>
        <v>0</v>
      </c>
      <c r="K32" s="56" t="s">
        <v>121</v>
      </c>
      <c r="M32" s="18"/>
    </row>
    <row r="33" spans="2:13" ht="15.75" customHeight="1" thickBot="1">
      <c r="B33" s="26" t="str">
        <f>IF(B32=2,"短期時",IF(B32=1,"長期時",""))</f>
        <v>短期時</v>
      </c>
      <c r="C33" s="100"/>
      <c r="D33" s="14" t="s">
        <v>283</v>
      </c>
      <c r="E33" s="65"/>
      <c r="G33" s="11"/>
      <c r="J33" s="27">
        <f>ROUNDDOWN((F21-150)/(J32-1),0)</f>
        <v>-4650</v>
      </c>
      <c r="K33" s="45" t="s">
        <v>123</v>
      </c>
      <c r="M33" s="18"/>
    </row>
    <row r="34" spans="2:13" ht="15.75" customHeight="1">
      <c r="B34" s="60"/>
      <c r="C34" s="101" t="s">
        <v>32</v>
      </c>
      <c r="D34" s="92" t="s">
        <v>78</v>
      </c>
      <c r="E34" s="74">
        <v>5</v>
      </c>
      <c r="F34" s="84"/>
      <c r="G34" s="79"/>
      <c r="H34" s="78" t="s">
        <v>79</v>
      </c>
      <c r="I34" s="79"/>
      <c r="J34" s="79"/>
      <c r="K34" s="79"/>
      <c r="L34" s="79"/>
      <c r="M34" s="18"/>
    </row>
    <row r="35" spans="2:13" ht="15.75" customHeight="1">
      <c r="B35" s="18"/>
      <c r="C35" s="102" t="s">
        <v>80</v>
      </c>
      <c r="D35" s="102" t="s">
        <v>273</v>
      </c>
      <c r="E35" s="11"/>
      <c r="F35" s="24">
        <v>33</v>
      </c>
      <c r="G35" s="45" t="s">
        <v>125</v>
      </c>
      <c r="I35" s="24">
        <v>34.5</v>
      </c>
      <c r="J35" s="56" t="s">
        <v>274</v>
      </c>
      <c r="M35" s="18"/>
    </row>
    <row r="36" spans="2:13" ht="15.75" customHeight="1" thickBot="1">
      <c r="B36" s="18"/>
      <c r="C36" s="100"/>
      <c r="D36" s="93" t="s">
        <v>126</v>
      </c>
      <c r="F36" s="24">
        <v>5500</v>
      </c>
      <c r="G36" s="45"/>
      <c r="I36" s="67"/>
      <c r="M36" s="18"/>
    </row>
    <row r="37" spans="2:13" ht="15.75" customHeight="1">
      <c r="B37" s="18"/>
      <c r="C37" s="103" t="s">
        <v>127</v>
      </c>
      <c r="D37" s="94" t="s">
        <v>87</v>
      </c>
      <c r="E37" s="75" t="s">
        <v>88</v>
      </c>
      <c r="F37" s="77" t="s">
        <v>89</v>
      </c>
      <c r="G37" s="77" t="s">
        <v>90</v>
      </c>
      <c r="H37" s="77" t="s">
        <v>91</v>
      </c>
      <c r="I37" s="75" t="s">
        <v>92</v>
      </c>
      <c r="J37" s="77" t="s">
        <v>207</v>
      </c>
      <c r="K37" s="77" t="s">
        <v>94</v>
      </c>
      <c r="L37" s="94" t="s">
        <v>88</v>
      </c>
      <c r="M37" s="18"/>
    </row>
    <row r="38" spans="2:13" ht="15.75" customHeight="1" thickBot="1">
      <c r="B38" s="18"/>
      <c r="C38" s="100"/>
      <c r="D38" s="95" t="s">
        <v>95</v>
      </c>
      <c r="E38" s="20" t="s">
        <v>96</v>
      </c>
      <c r="F38" s="20" t="s">
        <v>128</v>
      </c>
      <c r="G38" s="20" t="s">
        <v>98</v>
      </c>
      <c r="H38" s="20" t="s">
        <v>85</v>
      </c>
      <c r="I38" s="20" t="s">
        <v>99</v>
      </c>
      <c r="J38" s="20" t="s">
        <v>85</v>
      </c>
      <c r="K38" s="110" t="s">
        <v>275</v>
      </c>
      <c r="L38" s="107" t="s">
        <v>101</v>
      </c>
      <c r="M38" s="18"/>
    </row>
    <row r="39" spans="2:13" ht="15.75" customHeight="1">
      <c r="B39" s="18"/>
      <c r="C39" s="94" t="s">
        <v>102</v>
      </c>
      <c r="D39" s="96"/>
      <c r="E39" s="81"/>
      <c r="F39" s="81"/>
      <c r="G39" s="83">
        <f aca="true" t="shared" si="1" ref="G39:G44">IF(E39="","",ROUND(E39*F39,1))</f>
      </c>
      <c r="H39" s="84"/>
      <c r="I39" s="84"/>
      <c r="J39" s="84"/>
      <c r="K39" s="84"/>
      <c r="L39" s="108">
        <f>IF(E39="","",IF(E39&gt;=D41,"○","ＣＨ"))</f>
      </c>
      <c r="M39" s="18"/>
    </row>
    <row r="40" spans="2:13" ht="15.75" customHeight="1">
      <c r="B40" s="18"/>
      <c r="C40" s="95" t="s">
        <v>103</v>
      </c>
      <c r="D40" s="97" t="s">
        <v>104</v>
      </c>
      <c r="E40" s="24"/>
      <c r="F40" s="59"/>
      <c r="G40" s="27">
        <f t="shared" si="1"/>
      </c>
      <c r="H40" s="12"/>
      <c r="I40" s="12"/>
      <c r="J40" s="12"/>
      <c r="K40" s="12"/>
      <c r="L40" s="109">
        <f>IF(E40="","",IF(E40&gt;=D41,"○","ＣＨ"))</f>
      </c>
      <c r="M40" s="18"/>
    </row>
    <row r="41" spans="2:13" ht="15.75" customHeight="1">
      <c r="B41" s="18"/>
      <c r="C41" s="95" t="s">
        <v>105</v>
      </c>
      <c r="D41" s="97">
        <f>ROUND(D39/G19,1)</f>
        <v>0</v>
      </c>
      <c r="E41" s="24"/>
      <c r="F41" s="24"/>
      <c r="G41" s="27">
        <f t="shared" si="1"/>
      </c>
      <c r="H41" s="12"/>
      <c r="I41" s="12"/>
      <c r="J41" s="12"/>
      <c r="K41" s="12"/>
      <c r="L41" s="109">
        <f>IF(E41="","",IF(E41&gt;=D41,"○","ＣＨ"))</f>
      </c>
      <c r="M41" s="18"/>
    </row>
    <row r="42" spans="2:13" ht="15.75" customHeight="1">
      <c r="B42" s="18"/>
      <c r="C42" s="95" t="s">
        <v>106</v>
      </c>
      <c r="D42" s="106"/>
      <c r="E42" s="24"/>
      <c r="F42" s="22"/>
      <c r="G42" s="27">
        <f t="shared" si="1"/>
      </c>
      <c r="H42" s="12"/>
      <c r="I42" s="12"/>
      <c r="J42" s="12"/>
      <c r="K42" s="12"/>
      <c r="L42" s="109">
        <f>IF(E42="","",IF(E42&gt;=D41,"○","ＣＨ"))</f>
      </c>
      <c r="M42" s="18"/>
    </row>
    <row r="43" spans="2:13" ht="15.75" customHeight="1">
      <c r="B43" s="18"/>
      <c r="C43" s="95" t="s">
        <v>108</v>
      </c>
      <c r="D43" s="100"/>
      <c r="E43" s="22"/>
      <c r="F43" s="22"/>
      <c r="G43" s="27">
        <f t="shared" si="1"/>
      </c>
      <c r="H43" s="12"/>
      <c r="I43" s="12"/>
      <c r="J43" s="12"/>
      <c r="K43" s="12"/>
      <c r="L43" s="109">
        <f>IF(E43="","",IF(E43&gt;=D41,"○","ＣＨ"))</f>
      </c>
      <c r="M43" s="18"/>
    </row>
    <row r="44" spans="2:13" ht="15.75" customHeight="1" thickBot="1">
      <c r="B44" s="18"/>
      <c r="C44" s="95" t="s">
        <v>110</v>
      </c>
      <c r="D44" s="100"/>
      <c r="E44" s="61"/>
      <c r="F44" s="61"/>
      <c r="G44" s="27">
        <f t="shared" si="1"/>
      </c>
      <c r="H44" s="12"/>
      <c r="I44" s="12"/>
      <c r="J44" s="12"/>
      <c r="K44" s="12"/>
      <c r="L44" s="109">
        <f>IF(E44="","",IF(E44&gt;=D41,"○","ＣＨ"))</f>
      </c>
      <c r="M44" s="18"/>
    </row>
    <row r="45" spans="2:12" ht="15.75" customHeight="1" thickBot="1" thickTop="1">
      <c r="B45" s="18"/>
      <c r="C45" s="104"/>
      <c r="D45" s="85" t="s">
        <v>112</v>
      </c>
      <c r="E45" s="86">
        <f>SUM(E39:E44)</f>
        <v>0</v>
      </c>
      <c r="F45" s="87" t="s">
        <v>113</v>
      </c>
      <c r="G45" s="86">
        <f>SUM(G39:G44)</f>
        <v>0</v>
      </c>
      <c r="H45" s="81">
        <v>2400</v>
      </c>
      <c r="I45" s="74">
        <v>200</v>
      </c>
      <c r="J45" s="83">
        <f>ROUND((H45-I45)*0.875,1)</f>
        <v>1925</v>
      </c>
      <c r="K45" s="83">
        <f>ROUND(G45*100/(I35*(J45/10)),1)</f>
        <v>0</v>
      </c>
      <c r="L45" s="50"/>
    </row>
    <row r="46" spans="2:13" ht="15.75" customHeight="1" thickTop="1">
      <c r="B46" s="18"/>
      <c r="C46" s="104"/>
      <c r="D46" s="141" t="s">
        <v>284</v>
      </c>
      <c r="E46" s="83">
        <f>ROUND(E45*1000/(F36*J45),2)</f>
        <v>0</v>
      </c>
      <c r="F46" s="83" t="s">
        <v>276</v>
      </c>
      <c r="G46" s="88" t="str">
        <f>IF(E46="","",IF(J46&gt;=E46,"≦OK","＞OUT"))</f>
        <v>≦OK</v>
      </c>
      <c r="H46" s="83" t="s">
        <v>116</v>
      </c>
      <c r="I46" s="79"/>
      <c r="J46" s="81">
        <v>1.23</v>
      </c>
      <c r="K46" s="83" t="s">
        <v>276</v>
      </c>
      <c r="L46" s="5"/>
      <c r="M46" s="18"/>
    </row>
    <row r="47" spans="2:13" ht="15.75" customHeight="1">
      <c r="B47" s="18"/>
      <c r="C47" s="100"/>
      <c r="D47" s="1" t="s">
        <v>117</v>
      </c>
      <c r="E47" s="64" t="s">
        <v>118</v>
      </c>
      <c r="F47" s="45" t="s">
        <v>119</v>
      </c>
      <c r="G47" s="64">
        <v>5.07</v>
      </c>
      <c r="H47" s="45" t="s">
        <v>120</v>
      </c>
      <c r="J47" s="27">
        <f>ROUNDUP(K45/G47,0)</f>
        <v>0</v>
      </c>
      <c r="K47" s="56" t="s">
        <v>121</v>
      </c>
      <c r="M47" s="18"/>
    </row>
    <row r="48" spans="2:13" ht="15.75" customHeight="1" thickBot="1">
      <c r="B48" s="18"/>
      <c r="C48" s="100"/>
      <c r="D48" s="14" t="s">
        <v>285</v>
      </c>
      <c r="E48" s="65"/>
      <c r="G48" s="11"/>
      <c r="J48" s="27">
        <f>ROUNDDOWN((F36-150)/(J47-1),0)</f>
        <v>-5350</v>
      </c>
      <c r="K48" s="45" t="s">
        <v>123</v>
      </c>
      <c r="M48" s="18"/>
    </row>
    <row r="49" spans="2:13" ht="15.75" customHeight="1">
      <c r="B49" s="80"/>
      <c r="C49" s="79"/>
      <c r="D49" s="79"/>
      <c r="E49" s="79"/>
      <c r="F49" s="89" t="s">
        <v>137</v>
      </c>
      <c r="G49" s="79"/>
      <c r="H49" s="79"/>
      <c r="I49" s="89" t="s">
        <v>138</v>
      </c>
      <c r="J49" s="79"/>
      <c r="K49" s="79"/>
      <c r="L49" s="79"/>
      <c r="M49" s="18"/>
    </row>
    <row r="50" spans="2:13" ht="15.75" customHeight="1">
      <c r="B50" s="18"/>
      <c r="C50" s="1" t="s">
        <v>235</v>
      </c>
      <c r="E50" s="3" t="s">
        <v>37</v>
      </c>
      <c r="F50" s="64"/>
      <c r="G50" s="69" t="str">
        <f>T(J50:J50)</f>
        <v>D25</v>
      </c>
      <c r="H50" s="70">
        <f>IF(F50="","",IF(I50&lt;F50,"×変更",IF(I50&gt;=F50,"≦ＯＫ","")))</f>
      </c>
      <c r="I50" s="64">
        <v>25</v>
      </c>
      <c r="J50" s="64" t="s">
        <v>118</v>
      </c>
      <c r="K50" s="12"/>
      <c r="M50" s="18"/>
    </row>
    <row r="51" spans="2:13" ht="15.75" customHeight="1">
      <c r="B51" s="18"/>
      <c r="E51" s="3" t="s">
        <v>38</v>
      </c>
      <c r="F51" s="64"/>
      <c r="G51" s="69" t="str">
        <f>T(J51:J51)</f>
        <v>D25</v>
      </c>
      <c r="H51" s="70">
        <f>IF(F51="","",IF(I51&lt;F51,"×",IF(I51&gt;=F51,"≦ＯＫ","")))</f>
      </c>
      <c r="I51" s="64">
        <v>25</v>
      </c>
      <c r="J51" s="64" t="s">
        <v>118</v>
      </c>
      <c r="K51" s="12"/>
      <c r="M51" s="18"/>
    </row>
    <row r="52" spans="2:12" ht="15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2">
    <mergeCell ref="C2:E2"/>
    <mergeCell ref="F2:K2"/>
  </mergeCells>
  <printOptions horizontalCentered="1"/>
  <pageMargins left="0.39375" right="0.27569444444444446" top="0.27569444444444446" bottom="0.27569444444444446" header="0.512" footer="0.512"/>
  <pageSetup orientation="portrait" paperSize="9" scale="78" r:id="rId2"/>
  <colBreaks count="1" manualBreakCount="1">
    <brk id="1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2"/>
  <sheetViews>
    <sheetView showOutlineSymbols="0" zoomScale="85" zoomScaleNormal="85" zoomScalePageLayoutView="0" workbookViewId="0" topLeftCell="A7">
      <selection activeCell="K50" sqref="K50"/>
    </sheetView>
  </sheetViews>
  <sheetFormatPr defaultColWidth="8.75390625" defaultRowHeight="14.25"/>
  <cols>
    <col min="1" max="1" width="5.75390625" style="3" customWidth="1"/>
    <col min="2" max="3" width="8.75390625" style="3" customWidth="1"/>
    <col min="4" max="12" width="9.625" style="3" customWidth="1"/>
    <col min="13" max="13" width="5.75390625" style="3" customWidth="1"/>
    <col min="14" max="16384" width="8.75390625" style="3" customWidth="1"/>
  </cols>
  <sheetData>
    <row r="1" ht="15.75" customHeight="1" thickBot="1"/>
    <row r="2" spans="3:11" ht="27" customHeight="1" thickBot="1" thickTop="1">
      <c r="C2" s="142" t="s">
        <v>0</v>
      </c>
      <c r="D2" s="142"/>
      <c r="E2" s="143"/>
      <c r="F2" s="144" t="s">
        <v>236</v>
      </c>
      <c r="G2" s="142"/>
      <c r="H2" s="142"/>
      <c r="I2" s="142"/>
      <c r="J2" s="142"/>
      <c r="K2" s="142"/>
    </row>
    <row r="3" spans="3:11" ht="15.75" customHeight="1" thickTop="1">
      <c r="C3" s="5"/>
      <c r="D3" s="5"/>
      <c r="E3" s="5"/>
      <c r="F3" s="5"/>
      <c r="G3" s="5"/>
      <c r="H3" s="5"/>
      <c r="I3" s="5"/>
      <c r="J3" s="5"/>
      <c r="K3" s="5"/>
    </row>
    <row r="4" spans="2:4" ht="15.75" customHeight="1">
      <c r="B4" s="24" t="s">
        <v>49</v>
      </c>
      <c r="C4" s="44"/>
      <c r="D4" s="45" t="s">
        <v>50</v>
      </c>
    </row>
    <row r="5" spans="2:4" ht="15.75" customHeight="1">
      <c r="B5" s="11"/>
      <c r="C5" s="11"/>
      <c r="D5" s="1" t="s">
        <v>198</v>
      </c>
    </row>
    <row r="6" ht="15.75" customHeight="1">
      <c r="D6" s="1" t="s">
        <v>237</v>
      </c>
    </row>
    <row r="7" ht="15.75" customHeight="1">
      <c r="D7" s="1" t="s">
        <v>238</v>
      </c>
    </row>
    <row r="8" ht="15.75" customHeight="1" thickBot="1">
      <c r="D8" s="1" t="s">
        <v>54</v>
      </c>
    </row>
    <row r="9" spans="2:13" ht="15.75" customHeight="1" thickBot="1" thickTop="1">
      <c r="B9" s="136" t="s">
        <v>55</v>
      </c>
      <c r="C9" s="135" t="s">
        <v>239</v>
      </c>
      <c r="D9" s="4"/>
      <c r="E9" s="48" t="s">
        <v>229</v>
      </c>
      <c r="F9" s="48" t="s">
        <v>61</v>
      </c>
      <c r="G9" s="5"/>
      <c r="H9" s="49" t="s">
        <v>58</v>
      </c>
      <c r="I9" s="5"/>
      <c r="J9" s="5"/>
      <c r="K9" s="5"/>
      <c r="L9" s="5"/>
      <c r="M9" s="18"/>
    </row>
    <row r="10" spans="2:13" ht="15.75" customHeight="1">
      <c r="B10" s="18"/>
      <c r="C10" s="51"/>
      <c r="D10" s="51" t="s">
        <v>240</v>
      </c>
      <c r="E10" s="132" t="s">
        <v>230</v>
      </c>
      <c r="G10" s="52" t="s">
        <v>62</v>
      </c>
      <c r="H10" s="1"/>
      <c r="M10" s="18"/>
    </row>
    <row r="11" spans="2:13" ht="15.75" customHeight="1">
      <c r="B11" s="18"/>
      <c r="C11" s="54"/>
      <c r="D11" s="2" t="s">
        <v>64</v>
      </c>
      <c r="F11" s="2" t="s">
        <v>241</v>
      </c>
      <c r="H11" s="1" t="s">
        <v>66</v>
      </c>
      <c r="I11" s="1" t="s">
        <v>74</v>
      </c>
      <c r="M11" s="18"/>
    </row>
    <row r="12" spans="2:13" ht="15.75" customHeight="1">
      <c r="B12" s="18"/>
      <c r="D12" s="1"/>
      <c r="M12" s="18"/>
    </row>
    <row r="13" spans="2:13" ht="15.75" customHeight="1">
      <c r="B13" s="53" t="s">
        <v>63</v>
      </c>
      <c r="C13" s="54"/>
      <c r="D13" s="2" t="s">
        <v>232</v>
      </c>
      <c r="M13" s="18"/>
    </row>
    <row r="14" spans="2:13" ht="15.75" customHeight="1">
      <c r="B14" s="18"/>
      <c r="F14" s="2" t="s">
        <v>243</v>
      </c>
      <c r="H14" s="1" t="s">
        <v>202</v>
      </c>
      <c r="M14" s="18"/>
    </row>
    <row r="15" spans="2:13" ht="15.75" customHeight="1">
      <c r="B15" s="18"/>
      <c r="D15" s="52" t="s">
        <v>242</v>
      </c>
      <c r="E15" s="132" t="s">
        <v>244</v>
      </c>
      <c r="G15" s="51" t="s">
        <v>68</v>
      </c>
      <c r="I15" s="1" t="s">
        <v>70</v>
      </c>
      <c r="M15" s="18"/>
    </row>
    <row r="16" spans="2:13" ht="15.75" customHeight="1">
      <c r="B16" s="18"/>
      <c r="D16" s="54"/>
      <c r="E16" s="9" t="s">
        <v>71</v>
      </c>
      <c r="F16" s="9" t="s">
        <v>72</v>
      </c>
      <c r="G16" s="52"/>
      <c r="H16" s="1"/>
      <c r="I16" s="1" t="s">
        <v>73</v>
      </c>
      <c r="M16" s="18"/>
    </row>
    <row r="17" spans="2:13" ht="15.75" customHeight="1">
      <c r="B17" s="18"/>
      <c r="E17" s="54"/>
      <c r="F17" s="2" t="s">
        <v>57</v>
      </c>
      <c r="H17" s="1"/>
      <c r="I17" s="1"/>
      <c r="M17" s="18"/>
    </row>
    <row r="18" spans="2:13" ht="15.75" customHeight="1" thickBot="1">
      <c r="B18" s="18"/>
      <c r="C18" s="3" t="s">
        <v>75</v>
      </c>
      <c r="G18" s="1" t="s">
        <v>76</v>
      </c>
      <c r="M18" s="18"/>
    </row>
    <row r="19" spans="2:13" ht="15.75" customHeight="1" thickBot="1">
      <c r="B19" s="73" t="s">
        <v>77</v>
      </c>
      <c r="C19" s="101" t="s">
        <v>32</v>
      </c>
      <c r="D19" s="92" t="s">
        <v>78</v>
      </c>
      <c r="E19" s="74">
        <v>6</v>
      </c>
      <c r="F19" s="75" t="s">
        <v>34</v>
      </c>
      <c r="G19" s="76">
        <v>6</v>
      </c>
      <c r="H19" s="77" t="s">
        <v>79</v>
      </c>
      <c r="I19" s="78"/>
      <c r="J19" s="79"/>
      <c r="K19" s="79"/>
      <c r="L19" s="79"/>
      <c r="M19" s="18"/>
    </row>
    <row r="20" spans="2:13" ht="15.75" customHeight="1">
      <c r="B20" s="80"/>
      <c r="C20" s="102" t="s">
        <v>80</v>
      </c>
      <c r="D20" s="102" t="s">
        <v>273</v>
      </c>
      <c r="E20" s="11"/>
      <c r="F20" s="24">
        <v>33</v>
      </c>
      <c r="G20" s="10" t="s">
        <v>81</v>
      </c>
      <c r="I20" s="24">
        <v>21.5</v>
      </c>
      <c r="J20" s="56" t="s">
        <v>274</v>
      </c>
      <c r="M20" s="18"/>
    </row>
    <row r="21" spans="2:13" ht="15.75" customHeight="1" thickBot="1">
      <c r="B21" s="18"/>
      <c r="C21" s="100"/>
      <c r="D21" s="93" t="s">
        <v>82</v>
      </c>
      <c r="F21" s="24">
        <v>3600</v>
      </c>
      <c r="G21" s="57" t="s">
        <v>83</v>
      </c>
      <c r="H21" s="1" t="s">
        <v>84</v>
      </c>
      <c r="I21" s="24">
        <v>700</v>
      </c>
      <c r="J21" s="56" t="s">
        <v>85</v>
      </c>
      <c r="M21" s="18"/>
    </row>
    <row r="22" spans="2:13" ht="15.75" customHeight="1">
      <c r="B22" s="18"/>
      <c r="C22" s="103" t="s">
        <v>86</v>
      </c>
      <c r="D22" s="94" t="s">
        <v>87</v>
      </c>
      <c r="E22" s="75" t="s">
        <v>88</v>
      </c>
      <c r="F22" s="77" t="s">
        <v>89</v>
      </c>
      <c r="G22" s="77" t="s">
        <v>90</v>
      </c>
      <c r="H22" s="77" t="s">
        <v>91</v>
      </c>
      <c r="I22" s="75" t="s">
        <v>92</v>
      </c>
      <c r="J22" s="77" t="s">
        <v>207</v>
      </c>
      <c r="K22" s="77" t="s">
        <v>94</v>
      </c>
      <c r="L22" s="94" t="s">
        <v>88</v>
      </c>
      <c r="M22" s="18"/>
    </row>
    <row r="23" spans="2:13" ht="15.75" customHeight="1" thickBot="1">
      <c r="B23" s="18"/>
      <c r="C23" s="100"/>
      <c r="D23" s="95" t="s">
        <v>95</v>
      </c>
      <c r="E23" s="20" t="s">
        <v>96</v>
      </c>
      <c r="F23" s="20" t="s">
        <v>97</v>
      </c>
      <c r="G23" s="20" t="s">
        <v>98</v>
      </c>
      <c r="H23" s="20" t="s">
        <v>85</v>
      </c>
      <c r="I23" s="20" t="s">
        <v>99</v>
      </c>
      <c r="J23" s="20" t="s">
        <v>85</v>
      </c>
      <c r="K23" s="110" t="s">
        <v>275</v>
      </c>
      <c r="L23" s="107" t="s">
        <v>101</v>
      </c>
      <c r="M23" s="18"/>
    </row>
    <row r="24" spans="2:13" ht="15.75" customHeight="1">
      <c r="B24" s="18"/>
      <c r="C24" s="94" t="s">
        <v>102</v>
      </c>
      <c r="D24" s="96"/>
      <c r="E24" s="81"/>
      <c r="F24" s="82"/>
      <c r="G24" s="83">
        <f aca="true" t="shared" si="0" ref="G24:G29">IF(E24="","",ROUND(E24*F24,1))</f>
      </c>
      <c r="H24" s="84"/>
      <c r="I24" s="84"/>
      <c r="J24" s="84"/>
      <c r="K24" s="84"/>
      <c r="L24" s="108">
        <f>IF(E24="","",IF(E24&gt;=D26,"○","ＣＨ"))</f>
      </c>
      <c r="M24" s="18"/>
    </row>
    <row r="25" spans="2:13" ht="15.75" customHeight="1">
      <c r="B25" s="18"/>
      <c r="C25" s="95" t="s">
        <v>103</v>
      </c>
      <c r="D25" s="97" t="s">
        <v>104</v>
      </c>
      <c r="E25" s="24"/>
      <c r="F25" s="59"/>
      <c r="G25" s="27">
        <f t="shared" si="0"/>
      </c>
      <c r="H25" s="12"/>
      <c r="I25" s="12"/>
      <c r="J25" s="12"/>
      <c r="K25" s="12"/>
      <c r="L25" s="109">
        <f>IF(E25="","",IF(E25&gt;=D26,"○","ＣＨ"))</f>
      </c>
      <c r="M25" s="18"/>
    </row>
    <row r="26" spans="2:13" ht="15.75" customHeight="1">
      <c r="B26" s="18"/>
      <c r="C26" s="95" t="s">
        <v>105</v>
      </c>
      <c r="D26" s="97">
        <f>ROUND(D24/G19,1)</f>
        <v>0</v>
      </c>
      <c r="E26" s="22"/>
      <c r="F26" s="59"/>
      <c r="G26" s="27">
        <f t="shared" si="0"/>
      </c>
      <c r="H26" s="12"/>
      <c r="I26" s="12"/>
      <c r="J26" s="12"/>
      <c r="K26" s="12"/>
      <c r="L26" s="109">
        <f>IF(E26="","",IF(E26&gt;=D26,"○","ＣＨ"))</f>
      </c>
      <c r="M26" s="18"/>
    </row>
    <row r="27" spans="2:13" ht="15.75" customHeight="1">
      <c r="B27" s="18"/>
      <c r="C27" s="95" t="s">
        <v>106</v>
      </c>
      <c r="D27" s="106"/>
      <c r="E27" s="22"/>
      <c r="F27" s="59"/>
      <c r="G27" s="27">
        <f t="shared" si="0"/>
      </c>
      <c r="H27" s="12"/>
      <c r="I27" s="12"/>
      <c r="J27" s="12"/>
      <c r="K27" s="12"/>
      <c r="L27" s="109">
        <f>IF(E27="","",IF(E27&gt;=D26,"○","ＣＨ"))</f>
      </c>
      <c r="M27" s="18"/>
    </row>
    <row r="28" spans="2:13" ht="15.75" customHeight="1">
      <c r="B28" s="26" t="s">
        <v>107</v>
      </c>
      <c r="C28" s="95" t="s">
        <v>108</v>
      </c>
      <c r="D28" s="100"/>
      <c r="E28" s="22"/>
      <c r="F28" s="59"/>
      <c r="G28" s="27">
        <f t="shared" si="0"/>
      </c>
      <c r="H28" s="12"/>
      <c r="I28" s="12"/>
      <c r="J28" s="12"/>
      <c r="K28" s="12"/>
      <c r="L28" s="109">
        <f>IF(E28="","",IF(E28&gt;=D26,"○","ＣＨ"))</f>
      </c>
      <c r="M28" s="18"/>
    </row>
    <row r="29" spans="2:13" ht="15.75" customHeight="1" thickBot="1">
      <c r="B29" s="23" t="s">
        <v>245</v>
      </c>
      <c r="C29" s="95" t="s">
        <v>110</v>
      </c>
      <c r="D29" s="100"/>
      <c r="E29" s="22"/>
      <c r="F29" s="59"/>
      <c r="G29" s="27">
        <f t="shared" si="0"/>
      </c>
      <c r="H29" s="12"/>
      <c r="I29" s="12"/>
      <c r="J29" s="12"/>
      <c r="K29" s="12"/>
      <c r="L29" s="109">
        <f>IF(E29="","",IF(E29&gt;=D26,"○","ＣＨ"))</f>
      </c>
      <c r="M29" s="18"/>
    </row>
    <row r="30" spans="2:12" ht="15.75" customHeight="1" thickBot="1" thickTop="1">
      <c r="B30" s="23" t="s">
        <v>246</v>
      </c>
      <c r="C30" s="104"/>
      <c r="D30" s="85" t="s">
        <v>112</v>
      </c>
      <c r="E30" s="86">
        <f>SUM(E24:E29)</f>
        <v>0</v>
      </c>
      <c r="F30" s="87" t="s">
        <v>113</v>
      </c>
      <c r="G30" s="86">
        <f>SUM(G24:G29)</f>
        <v>0</v>
      </c>
      <c r="H30" s="81">
        <v>2200</v>
      </c>
      <c r="I30" s="74">
        <v>220</v>
      </c>
      <c r="J30" s="83">
        <f>ROUND((H30-I30)*0.875,1)</f>
        <v>1732.5</v>
      </c>
      <c r="K30" s="83">
        <f>ROUND(G30*100/(I20*(J30/10)),1)</f>
        <v>0</v>
      </c>
      <c r="L30" s="50"/>
    </row>
    <row r="31" spans="2:13" ht="15.75" customHeight="1" thickTop="1">
      <c r="B31" s="26" t="s">
        <v>114</v>
      </c>
      <c r="C31" s="104"/>
      <c r="D31" s="141" t="s">
        <v>282</v>
      </c>
      <c r="E31" s="83">
        <f>ROUND(E30*1000/(F21*J30),2)</f>
        <v>0</v>
      </c>
      <c r="F31" s="83" t="s">
        <v>276</v>
      </c>
      <c r="G31" s="88" t="str">
        <f>IF(E31="","",IF(J31&gt;=E31,"≦OK","＞OUT"))</f>
        <v>≦OK</v>
      </c>
      <c r="H31" s="83" t="s">
        <v>116</v>
      </c>
      <c r="I31" s="79"/>
      <c r="J31" s="81">
        <v>0.82</v>
      </c>
      <c r="K31" s="83" t="s">
        <v>276</v>
      </c>
      <c r="L31" s="5"/>
      <c r="M31" s="18"/>
    </row>
    <row r="32" spans="2:13" ht="15.75" customHeight="1">
      <c r="B32" s="63">
        <v>1</v>
      </c>
      <c r="C32" s="100"/>
      <c r="D32" s="1" t="s">
        <v>117</v>
      </c>
      <c r="E32" s="64" t="s">
        <v>118</v>
      </c>
      <c r="F32" s="45" t="s">
        <v>119</v>
      </c>
      <c r="G32" s="64">
        <v>5.07</v>
      </c>
      <c r="H32" s="45" t="s">
        <v>120</v>
      </c>
      <c r="J32" s="27">
        <f>ROUNDUP(K30/G32,0)</f>
        <v>0</v>
      </c>
      <c r="K32" s="56" t="s">
        <v>121</v>
      </c>
      <c r="M32" s="18"/>
    </row>
    <row r="33" spans="2:13" ht="15.75" customHeight="1" thickBot="1">
      <c r="B33" s="26" t="str">
        <f>IF(B32=2,"短期時",IF(B32=1,"長期時",""))</f>
        <v>長期時</v>
      </c>
      <c r="C33" s="100"/>
      <c r="D33" s="14" t="s">
        <v>283</v>
      </c>
      <c r="E33" s="65"/>
      <c r="G33" s="11"/>
      <c r="J33" s="27">
        <f>ROUNDDOWN((F21-150)/(J32-1),0)</f>
        <v>-3450</v>
      </c>
      <c r="K33" s="45" t="s">
        <v>123</v>
      </c>
      <c r="M33" s="18"/>
    </row>
    <row r="34" spans="2:13" ht="15.75" customHeight="1">
      <c r="B34" s="60"/>
      <c r="C34" s="101" t="s">
        <v>32</v>
      </c>
      <c r="D34" s="92" t="s">
        <v>78</v>
      </c>
      <c r="E34" s="74">
        <v>6</v>
      </c>
      <c r="F34" s="84"/>
      <c r="G34" s="79"/>
      <c r="H34" s="78" t="s">
        <v>79</v>
      </c>
      <c r="I34" s="79"/>
      <c r="J34" s="79"/>
      <c r="K34" s="79"/>
      <c r="L34" s="79"/>
      <c r="M34" s="18"/>
    </row>
    <row r="35" spans="2:13" ht="15.75" customHeight="1">
      <c r="B35" s="18"/>
      <c r="C35" s="102" t="s">
        <v>80</v>
      </c>
      <c r="D35" s="102" t="s">
        <v>273</v>
      </c>
      <c r="E35" s="11"/>
      <c r="F35" s="24">
        <v>33</v>
      </c>
      <c r="G35" s="45" t="s">
        <v>125</v>
      </c>
      <c r="I35" s="24">
        <v>21.5</v>
      </c>
      <c r="J35" s="56" t="s">
        <v>274</v>
      </c>
      <c r="M35" s="18"/>
    </row>
    <row r="36" spans="2:13" ht="15.75" customHeight="1" thickBot="1">
      <c r="B36" s="18"/>
      <c r="C36" s="100"/>
      <c r="D36" s="93" t="s">
        <v>126</v>
      </c>
      <c r="F36" s="24">
        <v>5200</v>
      </c>
      <c r="G36" s="45"/>
      <c r="I36" s="67"/>
      <c r="M36" s="18"/>
    </row>
    <row r="37" spans="2:13" ht="15.75" customHeight="1">
      <c r="B37" s="18"/>
      <c r="C37" s="103" t="s">
        <v>127</v>
      </c>
      <c r="D37" s="94" t="s">
        <v>87</v>
      </c>
      <c r="E37" s="75" t="s">
        <v>88</v>
      </c>
      <c r="F37" s="77" t="s">
        <v>89</v>
      </c>
      <c r="G37" s="77" t="s">
        <v>90</v>
      </c>
      <c r="H37" s="77" t="s">
        <v>91</v>
      </c>
      <c r="I37" s="75" t="s">
        <v>92</v>
      </c>
      <c r="J37" s="77" t="s">
        <v>207</v>
      </c>
      <c r="K37" s="77" t="s">
        <v>94</v>
      </c>
      <c r="L37" s="94" t="s">
        <v>88</v>
      </c>
      <c r="M37" s="18"/>
    </row>
    <row r="38" spans="2:13" ht="15.75" customHeight="1" thickBot="1">
      <c r="B38" s="18"/>
      <c r="C38" s="100"/>
      <c r="D38" s="95" t="s">
        <v>95</v>
      </c>
      <c r="E38" s="20" t="s">
        <v>96</v>
      </c>
      <c r="F38" s="20" t="s">
        <v>128</v>
      </c>
      <c r="G38" s="20" t="s">
        <v>98</v>
      </c>
      <c r="H38" s="20" t="s">
        <v>85</v>
      </c>
      <c r="I38" s="20" t="s">
        <v>99</v>
      </c>
      <c r="J38" s="20" t="s">
        <v>85</v>
      </c>
      <c r="K38" s="110" t="s">
        <v>275</v>
      </c>
      <c r="L38" s="107" t="s">
        <v>101</v>
      </c>
      <c r="M38" s="18"/>
    </row>
    <row r="39" spans="2:13" ht="15.75" customHeight="1">
      <c r="B39" s="18"/>
      <c r="C39" s="94" t="s">
        <v>102</v>
      </c>
      <c r="D39" s="96"/>
      <c r="E39" s="81"/>
      <c r="F39" s="81"/>
      <c r="G39" s="83">
        <f aca="true" t="shared" si="1" ref="G39:G44">IF(E39="","",ROUND(E39*F39,1))</f>
      </c>
      <c r="H39" s="84"/>
      <c r="I39" s="84"/>
      <c r="J39" s="84"/>
      <c r="K39" s="84"/>
      <c r="L39" s="108">
        <f>IF(E39="","",IF(E39&gt;=D41,"○","ＣＨ"))</f>
      </c>
      <c r="M39" s="18"/>
    </row>
    <row r="40" spans="2:13" ht="15.75" customHeight="1">
      <c r="B40" s="18"/>
      <c r="C40" s="95" t="s">
        <v>103</v>
      </c>
      <c r="D40" s="97" t="s">
        <v>104</v>
      </c>
      <c r="E40" s="24"/>
      <c r="F40" s="24"/>
      <c r="G40" s="27">
        <f t="shared" si="1"/>
      </c>
      <c r="H40" s="12"/>
      <c r="I40" s="12"/>
      <c r="J40" s="12"/>
      <c r="K40" s="12"/>
      <c r="L40" s="109">
        <f>IF(E40="","",IF(E40&gt;=D41,"○","ＣＨ"))</f>
      </c>
      <c r="M40" s="18"/>
    </row>
    <row r="41" spans="2:13" ht="15.75" customHeight="1">
      <c r="B41" s="18"/>
      <c r="C41" s="95" t="s">
        <v>105</v>
      </c>
      <c r="D41" s="97">
        <f>ROUND(D39/G19,1)</f>
        <v>0</v>
      </c>
      <c r="E41" s="24"/>
      <c r="F41" s="24"/>
      <c r="G41" s="27">
        <f t="shared" si="1"/>
      </c>
      <c r="H41" s="12"/>
      <c r="I41" s="12"/>
      <c r="J41" s="12"/>
      <c r="K41" s="12"/>
      <c r="L41" s="109">
        <f>IF(E41="","",IF(E41&gt;=D41,"○","ＣＨ"))</f>
      </c>
      <c r="M41" s="18"/>
    </row>
    <row r="42" spans="2:13" ht="15.75" customHeight="1">
      <c r="B42" s="18"/>
      <c r="C42" s="95" t="s">
        <v>106</v>
      </c>
      <c r="D42" s="106"/>
      <c r="E42" s="22"/>
      <c r="F42" s="22"/>
      <c r="G42" s="27">
        <f t="shared" si="1"/>
      </c>
      <c r="H42" s="12"/>
      <c r="I42" s="12"/>
      <c r="J42" s="12"/>
      <c r="K42" s="12"/>
      <c r="L42" s="109">
        <f>IF(E42="","",IF(E42&gt;=D41,"○","ＣＨ"))</f>
      </c>
      <c r="M42" s="18"/>
    </row>
    <row r="43" spans="2:13" ht="15.75" customHeight="1">
      <c r="B43" s="18"/>
      <c r="C43" s="95" t="s">
        <v>108</v>
      </c>
      <c r="D43" s="100"/>
      <c r="E43" s="22"/>
      <c r="F43" s="22"/>
      <c r="G43" s="27">
        <f t="shared" si="1"/>
      </c>
      <c r="H43" s="12"/>
      <c r="I43" s="12"/>
      <c r="J43" s="12"/>
      <c r="K43" s="12"/>
      <c r="L43" s="109">
        <f>IF(E43="","",IF(E43&gt;=D41,"○","ＣＨ"))</f>
      </c>
      <c r="M43" s="18"/>
    </row>
    <row r="44" spans="2:13" ht="15.75" customHeight="1" thickBot="1">
      <c r="B44" s="18"/>
      <c r="C44" s="95" t="s">
        <v>110</v>
      </c>
      <c r="D44" s="100"/>
      <c r="E44" s="22"/>
      <c r="F44" s="22"/>
      <c r="G44" s="27">
        <f t="shared" si="1"/>
      </c>
      <c r="H44" s="12"/>
      <c r="I44" s="12"/>
      <c r="J44" s="12"/>
      <c r="K44" s="12"/>
      <c r="L44" s="109">
        <f>IF(E44="","",IF(E44&gt;=D41,"○","ＣＨ"))</f>
      </c>
      <c r="M44" s="18"/>
    </row>
    <row r="45" spans="2:12" ht="15.75" customHeight="1" thickBot="1" thickTop="1">
      <c r="B45" s="18"/>
      <c r="C45" s="104"/>
      <c r="D45" s="85" t="s">
        <v>112</v>
      </c>
      <c r="E45" s="86">
        <f>SUM(E39:E44)</f>
        <v>0</v>
      </c>
      <c r="F45" s="87" t="s">
        <v>113</v>
      </c>
      <c r="G45" s="86">
        <f>SUM(G39:G44)</f>
        <v>0</v>
      </c>
      <c r="H45" s="81">
        <v>2200</v>
      </c>
      <c r="I45" s="74">
        <v>220</v>
      </c>
      <c r="J45" s="83">
        <f>ROUND((H45-I45)*0.875,1)</f>
        <v>1732.5</v>
      </c>
      <c r="K45" s="83">
        <f>ROUND(G45*100/(I35*(J45/10)),1)</f>
        <v>0</v>
      </c>
      <c r="L45" s="50"/>
    </row>
    <row r="46" spans="2:13" ht="15.75" customHeight="1" thickTop="1">
      <c r="B46" s="18"/>
      <c r="C46" s="104"/>
      <c r="D46" s="141" t="s">
        <v>284</v>
      </c>
      <c r="E46" s="83">
        <f>ROUND(E45*1000/(F36*J45),2)</f>
        <v>0</v>
      </c>
      <c r="F46" s="83" t="s">
        <v>276</v>
      </c>
      <c r="G46" s="88" t="str">
        <f>IF(E46="","",IF(J46&gt;=E46,"≦OK","＞OUT"))</f>
        <v>≦OK</v>
      </c>
      <c r="H46" s="83" t="s">
        <v>116</v>
      </c>
      <c r="I46" s="79"/>
      <c r="J46" s="81">
        <v>0.82</v>
      </c>
      <c r="K46" s="83" t="s">
        <v>276</v>
      </c>
      <c r="L46" s="5"/>
      <c r="M46" s="18"/>
    </row>
    <row r="47" spans="2:13" ht="15.75" customHeight="1">
      <c r="B47" s="18"/>
      <c r="C47" s="100"/>
      <c r="D47" s="1" t="s">
        <v>117</v>
      </c>
      <c r="E47" s="64" t="s">
        <v>118</v>
      </c>
      <c r="F47" s="45" t="s">
        <v>119</v>
      </c>
      <c r="G47" s="64">
        <v>5.07</v>
      </c>
      <c r="H47" s="45" t="s">
        <v>120</v>
      </c>
      <c r="J47" s="27">
        <f>ROUNDUP(K45/G47,0)</f>
        <v>0</v>
      </c>
      <c r="K47" s="56" t="s">
        <v>121</v>
      </c>
      <c r="M47" s="18"/>
    </row>
    <row r="48" spans="2:13" ht="15.75" customHeight="1" thickBot="1">
      <c r="B48" s="18"/>
      <c r="C48" s="100"/>
      <c r="D48" s="14" t="s">
        <v>285</v>
      </c>
      <c r="E48" s="65"/>
      <c r="G48" s="11"/>
      <c r="J48" s="27">
        <f>ROUNDDOWN((F36-150)/(J47-1),0)</f>
        <v>-5050</v>
      </c>
      <c r="K48" s="45" t="s">
        <v>123</v>
      </c>
      <c r="M48" s="18"/>
    </row>
    <row r="49" spans="2:13" ht="15.75" customHeight="1">
      <c r="B49" s="80"/>
      <c r="C49" s="79"/>
      <c r="D49" s="79"/>
      <c r="E49" s="79"/>
      <c r="F49" s="89" t="s">
        <v>137</v>
      </c>
      <c r="G49" s="79"/>
      <c r="H49" s="79"/>
      <c r="I49" s="89" t="s">
        <v>138</v>
      </c>
      <c r="J49" s="79"/>
      <c r="K49" s="79"/>
      <c r="L49" s="79"/>
      <c r="M49" s="18"/>
    </row>
    <row r="50" spans="2:13" ht="15.75" customHeight="1">
      <c r="B50" s="18"/>
      <c r="C50" s="3" t="s">
        <v>247</v>
      </c>
      <c r="E50" s="3" t="s">
        <v>37</v>
      </c>
      <c r="F50" s="64"/>
      <c r="G50" s="69" t="str">
        <f>T(J50:J50)</f>
        <v>D25</v>
      </c>
      <c r="H50" s="70">
        <f>IF(F50="","",IF(I50&lt;F50,"×変更",IF(I50&gt;=F50,"≦ＯＫ","")))</f>
      </c>
      <c r="I50" s="64">
        <v>25</v>
      </c>
      <c r="J50" s="64" t="s">
        <v>118</v>
      </c>
      <c r="K50" s="12"/>
      <c r="M50" s="18"/>
    </row>
    <row r="51" spans="2:13" ht="15.75" customHeight="1">
      <c r="B51" s="18"/>
      <c r="E51" s="3" t="s">
        <v>38</v>
      </c>
      <c r="F51" s="64"/>
      <c r="G51" s="69" t="str">
        <f>T(J51:J51)</f>
        <v>D25</v>
      </c>
      <c r="H51" s="70">
        <f>IF(F51="","",IF(I51&lt;F51,"×",IF(I51&gt;=F51,"≦ＯＫ","")))</f>
      </c>
      <c r="I51" s="64">
        <v>25</v>
      </c>
      <c r="J51" s="64" t="s">
        <v>118</v>
      </c>
      <c r="K51" s="12"/>
      <c r="M51" s="18"/>
    </row>
    <row r="52" spans="2:12" ht="15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2">
    <mergeCell ref="C2:E2"/>
    <mergeCell ref="F2:K2"/>
  </mergeCells>
  <printOptions horizontalCentered="1"/>
  <pageMargins left="0.39375" right="0.27569444444444446" top="0.27569444444444446" bottom="0.27569444444444446" header="0.512" footer="0.512"/>
  <pageSetup orientation="portrait" paperSize="9" scale="78" r:id="rId2"/>
  <colBreaks count="1" manualBreakCount="1">
    <brk id="1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4"/>
  <sheetViews>
    <sheetView showOutlineSymbols="0" zoomScale="85" zoomScaleNormal="85" zoomScalePageLayoutView="0" workbookViewId="0" topLeftCell="A1">
      <selection activeCell="R46" sqref="R46"/>
    </sheetView>
  </sheetViews>
  <sheetFormatPr defaultColWidth="8.75390625" defaultRowHeight="14.25"/>
  <cols>
    <col min="1" max="1" width="5.75390625" style="3" customWidth="1"/>
    <col min="2" max="2" width="9.00390625" style="3" customWidth="1"/>
    <col min="3" max="3" width="8.75390625" style="3" customWidth="1"/>
    <col min="4" max="12" width="9.625" style="3" customWidth="1"/>
    <col min="13" max="13" width="5.75390625" style="3" customWidth="1"/>
    <col min="14" max="16384" width="8.75390625" style="3" customWidth="1"/>
  </cols>
  <sheetData>
    <row r="1" ht="15.75" customHeight="1" thickBot="1"/>
    <row r="2" spans="3:11" ht="27" customHeight="1" thickBot="1" thickTop="1">
      <c r="C2" s="142" t="s">
        <v>0</v>
      </c>
      <c r="D2" s="142"/>
      <c r="E2" s="143"/>
      <c r="F2" s="144" t="s">
        <v>248</v>
      </c>
      <c r="G2" s="142"/>
      <c r="H2" s="142"/>
      <c r="I2" s="142"/>
      <c r="J2" s="142"/>
      <c r="K2" s="142"/>
    </row>
    <row r="3" spans="3:11" ht="15.75" customHeight="1" thickTop="1">
      <c r="C3" s="5"/>
      <c r="D3" s="5"/>
      <c r="E3" s="5"/>
      <c r="F3" s="5"/>
      <c r="G3" s="5"/>
      <c r="H3" s="5"/>
      <c r="I3" s="5"/>
      <c r="J3" s="5"/>
      <c r="K3" s="5"/>
    </row>
    <row r="4" spans="2:4" ht="15.75" customHeight="1">
      <c r="B4" s="24" t="s">
        <v>49</v>
      </c>
      <c r="C4" s="44"/>
      <c r="D4" s="45" t="s">
        <v>50</v>
      </c>
    </row>
    <row r="5" spans="2:4" ht="15.75" customHeight="1">
      <c r="B5" s="11"/>
      <c r="C5" s="11"/>
      <c r="D5" s="1" t="s">
        <v>198</v>
      </c>
    </row>
    <row r="6" ht="15.75" customHeight="1">
      <c r="D6" s="1" t="s">
        <v>249</v>
      </c>
    </row>
    <row r="7" ht="15.75" customHeight="1">
      <c r="D7" s="1" t="s">
        <v>250</v>
      </c>
    </row>
    <row r="8" ht="15.75" customHeight="1" thickBot="1">
      <c r="D8" s="1" t="s">
        <v>54</v>
      </c>
    </row>
    <row r="9" spans="2:13" ht="15.75" customHeight="1" thickBot="1" thickTop="1">
      <c r="B9" s="136" t="s">
        <v>55</v>
      </c>
      <c r="C9" s="135" t="s">
        <v>251</v>
      </c>
      <c r="D9" s="47" t="s">
        <v>57</v>
      </c>
      <c r="E9" s="49"/>
      <c r="F9" s="48"/>
      <c r="G9" s="5"/>
      <c r="H9" s="49" t="s">
        <v>58</v>
      </c>
      <c r="I9" s="5"/>
      <c r="J9" s="5"/>
      <c r="K9" s="5"/>
      <c r="L9" s="5"/>
      <c r="M9" s="18"/>
    </row>
    <row r="10" spans="2:13" ht="15.75" customHeight="1">
      <c r="B10" s="18"/>
      <c r="C10" s="51" t="s">
        <v>67</v>
      </c>
      <c r="D10" s="9" t="s">
        <v>71</v>
      </c>
      <c r="E10" s="54" t="s">
        <v>61</v>
      </c>
      <c r="F10" s="51" t="s">
        <v>217</v>
      </c>
      <c r="G10" s="1"/>
      <c r="H10" s="1" t="s">
        <v>252</v>
      </c>
      <c r="M10" s="18"/>
    </row>
    <row r="11" spans="2:13" ht="15.75" customHeight="1">
      <c r="B11" s="18"/>
      <c r="E11" s="9"/>
      <c r="F11" s="51" t="s">
        <v>253</v>
      </c>
      <c r="I11" s="1" t="s">
        <v>254</v>
      </c>
      <c r="M11" s="18"/>
    </row>
    <row r="12" spans="2:13" ht="15.75" customHeight="1">
      <c r="B12" s="18"/>
      <c r="C12" s="2" t="s">
        <v>232</v>
      </c>
      <c r="G12" s="54" t="s">
        <v>66</v>
      </c>
      <c r="H12" s="1" t="s">
        <v>255</v>
      </c>
      <c r="M12" s="18"/>
    </row>
    <row r="13" spans="2:13" ht="15.75" customHeight="1">
      <c r="B13" s="53" t="s">
        <v>63</v>
      </c>
      <c r="C13" s="51" t="s">
        <v>244</v>
      </c>
      <c r="F13" s="51" t="s">
        <v>215</v>
      </c>
      <c r="G13" s="54" t="s">
        <v>74</v>
      </c>
      <c r="J13" s="3" t="s">
        <v>256</v>
      </c>
      <c r="M13" s="18"/>
    </row>
    <row r="14" spans="2:13" ht="15.75" customHeight="1">
      <c r="B14" s="18"/>
      <c r="C14" s="3" t="s">
        <v>257</v>
      </c>
      <c r="G14" s="54" t="s">
        <v>202</v>
      </c>
      <c r="M14" s="18"/>
    </row>
    <row r="15" spans="2:13" ht="15.75" customHeight="1">
      <c r="B15" s="18"/>
      <c r="I15" s="1" t="s">
        <v>70</v>
      </c>
      <c r="M15" s="18"/>
    </row>
    <row r="16" spans="2:13" ht="15.75" customHeight="1">
      <c r="B16" s="18"/>
      <c r="C16" s="51" t="s">
        <v>230</v>
      </c>
      <c r="D16" s="9" t="s">
        <v>258</v>
      </c>
      <c r="E16" s="54" t="s">
        <v>72</v>
      </c>
      <c r="F16" s="51" t="s">
        <v>68</v>
      </c>
      <c r="G16" s="52"/>
      <c r="H16" s="1"/>
      <c r="I16" s="1" t="s">
        <v>73</v>
      </c>
      <c r="M16" s="18"/>
    </row>
    <row r="17" spans="2:13" ht="15.75" customHeight="1">
      <c r="B17" s="18"/>
      <c r="D17" s="1" t="s">
        <v>259</v>
      </c>
      <c r="F17" s="1" t="s">
        <v>64</v>
      </c>
      <c r="H17" s="1"/>
      <c r="I17" s="1"/>
      <c r="M17" s="18"/>
    </row>
    <row r="18" spans="2:13" ht="15.75" customHeight="1" thickBot="1">
      <c r="B18" s="18"/>
      <c r="C18" s="3" t="s">
        <v>75</v>
      </c>
      <c r="G18" s="1" t="s">
        <v>76</v>
      </c>
      <c r="M18" s="18"/>
    </row>
    <row r="19" spans="2:13" ht="15.75" customHeight="1" thickBot="1">
      <c r="B19" s="73" t="s">
        <v>77</v>
      </c>
      <c r="C19" s="101" t="s">
        <v>32</v>
      </c>
      <c r="D19" s="92" t="s">
        <v>78</v>
      </c>
      <c r="E19" s="74">
        <v>7</v>
      </c>
      <c r="F19" s="75" t="s">
        <v>34</v>
      </c>
      <c r="G19" s="76">
        <v>7</v>
      </c>
      <c r="H19" s="77" t="s">
        <v>79</v>
      </c>
      <c r="I19" s="78"/>
      <c r="J19" s="79"/>
      <c r="K19" s="79"/>
      <c r="L19" s="79"/>
      <c r="M19" s="18"/>
    </row>
    <row r="20" spans="2:13" ht="15.75" customHeight="1">
      <c r="B20" s="80"/>
      <c r="C20" s="102" t="s">
        <v>80</v>
      </c>
      <c r="D20" s="102" t="s">
        <v>273</v>
      </c>
      <c r="E20" s="11"/>
      <c r="F20" s="24">
        <v>33</v>
      </c>
      <c r="G20" s="10" t="s">
        <v>81</v>
      </c>
      <c r="I20" s="24">
        <v>34.5</v>
      </c>
      <c r="J20" s="56" t="s">
        <v>274</v>
      </c>
      <c r="M20" s="18"/>
    </row>
    <row r="21" spans="2:13" ht="15.75" customHeight="1" thickBot="1">
      <c r="B21" s="18"/>
      <c r="C21" s="100"/>
      <c r="D21" s="93" t="s">
        <v>82</v>
      </c>
      <c r="F21" s="24">
        <v>4800</v>
      </c>
      <c r="G21" s="57" t="s">
        <v>83</v>
      </c>
      <c r="H21" s="1" t="s">
        <v>84</v>
      </c>
      <c r="I21" s="24">
        <v>700</v>
      </c>
      <c r="J21" s="56" t="s">
        <v>85</v>
      </c>
      <c r="M21" s="18"/>
    </row>
    <row r="22" spans="2:13" ht="15.75" customHeight="1">
      <c r="B22" s="18"/>
      <c r="C22" s="103" t="s">
        <v>86</v>
      </c>
      <c r="D22" s="94" t="s">
        <v>87</v>
      </c>
      <c r="E22" s="75" t="s">
        <v>88</v>
      </c>
      <c r="F22" s="77" t="s">
        <v>89</v>
      </c>
      <c r="G22" s="77" t="s">
        <v>90</v>
      </c>
      <c r="H22" s="77" t="s">
        <v>91</v>
      </c>
      <c r="I22" s="75" t="s">
        <v>92</v>
      </c>
      <c r="J22" s="77" t="s">
        <v>207</v>
      </c>
      <c r="K22" s="77" t="s">
        <v>94</v>
      </c>
      <c r="L22" s="94" t="s">
        <v>88</v>
      </c>
      <c r="M22" s="18"/>
    </row>
    <row r="23" spans="2:13" ht="15.75" customHeight="1" thickBot="1">
      <c r="B23" s="18"/>
      <c r="C23" s="100"/>
      <c r="D23" s="95" t="s">
        <v>95</v>
      </c>
      <c r="E23" s="20" t="s">
        <v>96</v>
      </c>
      <c r="F23" s="20" t="s">
        <v>97</v>
      </c>
      <c r="G23" s="20" t="s">
        <v>98</v>
      </c>
      <c r="H23" s="20" t="s">
        <v>85</v>
      </c>
      <c r="I23" s="20" t="s">
        <v>99</v>
      </c>
      <c r="J23" s="20" t="s">
        <v>85</v>
      </c>
      <c r="K23" s="110" t="s">
        <v>275</v>
      </c>
      <c r="L23" s="107" t="s">
        <v>101</v>
      </c>
      <c r="M23" s="18"/>
    </row>
    <row r="24" spans="2:13" ht="15.75" customHeight="1">
      <c r="B24" s="18"/>
      <c r="C24" s="94" t="s">
        <v>102</v>
      </c>
      <c r="D24" s="96"/>
      <c r="E24" s="81"/>
      <c r="F24" s="81"/>
      <c r="G24" s="83">
        <f aca="true" t="shared" si="0" ref="G24:G29">IF(E24="","",ROUND(E24*F24,1))</f>
      </c>
      <c r="H24" s="84"/>
      <c r="I24" s="84"/>
      <c r="J24" s="84"/>
      <c r="K24" s="84"/>
      <c r="L24" s="108">
        <f>IF(E24="","",IF(E24&gt;=D26,"○","ＣＨ"))</f>
      </c>
      <c r="M24" s="18"/>
    </row>
    <row r="25" spans="2:13" ht="15.75" customHeight="1">
      <c r="B25" s="18"/>
      <c r="C25" s="95" t="s">
        <v>103</v>
      </c>
      <c r="D25" s="97" t="s">
        <v>104</v>
      </c>
      <c r="E25" s="24"/>
      <c r="F25" s="24"/>
      <c r="G25" s="27">
        <f t="shared" si="0"/>
      </c>
      <c r="H25" s="12"/>
      <c r="I25" s="12"/>
      <c r="J25" s="12"/>
      <c r="K25" s="12"/>
      <c r="L25" s="109">
        <f>IF(E25="","",IF(E25&gt;=D26,"○","ＣＨ"))</f>
      </c>
      <c r="M25" s="18"/>
    </row>
    <row r="26" spans="2:13" ht="15.75" customHeight="1">
      <c r="B26" s="18"/>
      <c r="C26" s="95" t="s">
        <v>105</v>
      </c>
      <c r="D26" s="97">
        <f>ROUND(D24/G19,1)</f>
        <v>0</v>
      </c>
      <c r="E26" s="24"/>
      <c r="F26" s="24"/>
      <c r="G26" s="27">
        <f t="shared" si="0"/>
      </c>
      <c r="H26" s="12"/>
      <c r="I26" s="12"/>
      <c r="J26" s="12"/>
      <c r="K26" s="12"/>
      <c r="L26" s="109">
        <f>IF(E26="","",IF(E26&gt;=D26,"○","ＣＨ"))</f>
      </c>
      <c r="M26" s="18"/>
    </row>
    <row r="27" spans="2:13" ht="15.75" customHeight="1">
      <c r="B27" s="18"/>
      <c r="C27" s="95" t="s">
        <v>106</v>
      </c>
      <c r="D27" s="106"/>
      <c r="E27" s="22"/>
      <c r="F27" s="22"/>
      <c r="G27" s="27">
        <f t="shared" si="0"/>
      </c>
      <c r="H27" s="12"/>
      <c r="I27" s="12"/>
      <c r="J27" s="12"/>
      <c r="K27" s="12"/>
      <c r="L27" s="109">
        <f>IF(E27="","",IF(E27&gt;=D26,"○","ＣＨ"))</f>
      </c>
      <c r="M27" s="18"/>
    </row>
    <row r="28" spans="2:13" ht="15.75" customHeight="1">
      <c r="B28" s="26" t="s">
        <v>107</v>
      </c>
      <c r="C28" s="95" t="s">
        <v>108</v>
      </c>
      <c r="D28" s="100"/>
      <c r="E28" s="22"/>
      <c r="F28" s="22"/>
      <c r="G28" s="27">
        <f t="shared" si="0"/>
      </c>
      <c r="H28" s="12"/>
      <c r="I28" s="12"/>
      <c r="J28" s="12"/>
      <c r="K28" s="12"/>
      <c r="L28" s="109">
        <f>IF(E28="","",IF(E28&gt;=D26,"○","ＣＨ"))</f>
      </c>
      <c r="M28" s="18"/>
    </row>
    <row r="29" spans="2:13" ht="15.75" customHeight="1">
      <c r="B29" s="23" t="s">
        <v>208</v>
      </c>
      <c r="C29" s="95" t="s">
        <v>110</v>
      </c>
      <c r="D29" s="100"/>
      <c r="E29" s="22"/>
      <c r="F29" s="22"/>
      <c r="G29" s="27">
        <f t="shared" si="0"/>
      </c>
      <c r="H29" s="12"/>
      <c r="I29" s="12"/>
      <c r="J29" s="12"/>
      <c r="K29" s="12"/>
      <c r="L29" s="109">
        <f>IF(E29="","",IF(E29&gt;=D26,"○","ＣＨ"))</f>
      </c>
      <c r="M29" s="18"/>
    </row>
    <row r="30" spans="2:13" ht="15.75" customHeight="1" thickBot="1">
      <c r="B30" s="23"/>
      <c r="C30" s="95" t="s">
        <v>260</v>
      </c>
      <c r="D30" s="100"/>
      <c r="E30" s="22"/>
      <c r="F30" s="22"/>
      <c r="G30" s="27"/>
      <c r="H30" s="12"/>
      <c r="I30" s="12"/>
      <c r="J30" s="12"/>
      <c r="K30" s="12"/>
      <c r="L30" s="109">
        <f>IF(E30="","",IF(E30&gt;=D26,"○","ＣＨ"))</f>
      </c>
      <c r="M30" s="18"/>
    </row>
    <row r="31" spans="2:12" ht="15.75" customHeight="1" thickBot="1" thickTop="1">
      <c r="B31" s="23" t="s">
        <v>209</v>
      </c>
      <c r="C31" s="104"/>
      <c r="D31" s="85" t="s">
        <v>112</v>
      </c>
      <c r="E31" s="86">
        <f>SUM(E24:E30)</f>
        <v>0</v>
      </c>
      <c r="F31" s="87" t="s">
        <v>113</v>
      </c>
      <c r="G31" s="86">
        <f>SUM(G24:G30)</f>
        <v>0</v>
      </c>
      <c r="H31" s="81">
        <v>2400</v>
      </c>
      <c r="I31" s="74">
        <v>200</v>
      </c>
      <c r="J31" s="83">
        <f>ROUND((H31-I31)*0.875,1)</f>
        <v>1925</v>
      </c>
      <c r="K31" s="83">
        <f>ROUND(G31*100/(I20*(J31/10)),1)</f>
        <v>0</v>
      </c>
      <c r="L31" s="50"/>
    </row>
    <row r="32" spans="2:13" ht="15.75" customHeight="1" thickTop="1">
      <c r="B32" s="26" t="s">
        <v>114</v>
      </c>
      <c r="C32" s="104"/>
      <c r="D32" s="141" t="s">
        <v>282</v>
      </c>
      <c r="E32" s="83">
        <f>ROUND(E31*1000/(F21*J31),2)</f>
        <v>0</v>
      </c>
      <c r="F32" s="83" t="s">
        <v>276</v>
      </c>
      <c r="G32" s="88" t="str">
        <f>IF(E32="","",IF(J32&gt;=E32,"≦OK","＞OUT"))</f>
        <v>≦OK</v>
      </c>
      <c r="H32" s="83" t="s">
        <v>116</v>
      </c>
      <c r="I32" s="79"/>
      <c r="J32" s="81">
        <v>1.23</v>
      </c>
      <c r="K32" s="83" t="s">
        <v>276</v>
      </c>
      <c r="L32" s="5"/>
      <c r="M32" s="18"/>
    </row>
    <row r="33" spans="2:13" ht="15.75" customHeight="1">
      <c r="B33" s="63">
        <v>2</v>
      </c>
      <c r="C33" s="100"/>
      <c r="D33" s="1" t="s">
        <v>117</v>
      </c>
      <c r="E33" s="64" t="s">
        <v>118</v>
      </c>
      <c r="F33" s="45" t="s">
        <v>119</v>
      </c>
      <c r="G33" s="64">
        <v>5.07</v>
      </c>
      <c r="H33" s="45" t="s">
        <v>120</v>
      </c>
      <c r="J33" s="27">
        <f>ROUNDUP(K31/G33,0)</f>
        <v>0</v>
      </c>
      <c r="K33" s="56" t="s">
        <v>121</v>
      </c>
      <c r="M33" s="18"/>
    </row>
    <row r="34" spans="2:13" ht="15.75" customHeight="1" thickBot="1">
      <c r="B34" s="26" t="str">
        <f>IF(B33=2,"短期時",IF(B33=1,"長期時",""))</f>
        <v>短期時</v>
      </c>
      <c r="C34" s="100"/>
      <c r="D34" s="14" t="s">
        <v>287</v>
      </c>
      <c r="E34" s="65"/>
      <c r="G34" s="11"/>
      <c r="J34" s="27">
        <f>ROUNDDOWN((F21-150)/(J33-1),0)</f>
        <v>-4650</v>
      </c>
      <c r="K34" s="45" t="s">
        <v>123</v>
      </c>
      <c r="M34" s="18"/>
    </row>
    <row r="35" spans="2:13" ht="15.75" customHeight="1">
      <c r="B35" s="60"/>
      <c r="C35" s="101" t="s">
        <v>32</v>
      </c>
      <c r="D35" s="92" t="s">
        <v>78</v>
      </c>
      <c r="E35" s="74">
        <v>7</v>
      </c>
      <c r="F35" s="84"/>
      <c r="G35" s="79"/>
      <c r="H35" s="78" t="s">
        <v>79</v>
      </c>
      <c r="I35" s="79"/>
      <c r="J35" s="79"/>
      <c r="K35" s="79"/>
      <c r="L35" s="79"/>
      <c r="M35" s="18"/>
    </row>
    <row r="36" spans="2:13" ht="15.75" customHeight="1">
      <c r="B36" s="18"/>
      <c r="C36" s="102" t="s">
        <v>80</v>
      </c>
      <c r="D36" s="102" t="s">
        <v>273</v>
      </c>
      <c r="E36" s="11"/>
      <c r="F36" s="24">
        <v>33</v>
      </c>
      <c r="G36" s="45" t="s">
        <v>125</v>
      </c>
      <c r="I36" s="24">
        <v>34.5</v>
      </c>
      <c r="J36" s="56" t="s">
        <v>274</v>
      </c>
      <c r="M36" s="18"/>
    </row>
    <row r="37" spans="2:13" ht="15.75" customHeight="1" thickBot="1">
      <c r="B37" s="18"/>
      <c r="C37" s="100"/>
      <c r="D37" s="93" t="s">
        <v>126</v>
      </c>
      <c r="F37" s="24">
        <v>5500</v>
      </c>
      <c r="G37" s="45"/>
      <c r="I37" s="67"/>
      <c r="M37" s="18"/>
    </row>
    <row r="38" spans="2:13" ht="15.75" customHeight="1">
      <c r="B38" s="18"/>
      <c r="C38" s="103" t="s">
        <v>127</v>
      </c>
      <c r="D38" s="94" t="s">
        <v>87</v>
      </c>
      <c r="E38" s="75" t="s">
        <v>88</v>
      </c>
      <c r="F38" s="77" t="s">
        <v>89</v>
      </c>
      <c r="G38" s="77" t="s">
        <v>90</v>
      </c>
      <c r="H38" s="77" t="s">
        <v>91</v>
      </c>
      <c r="I38" s="75" t="s">
        <v>92</v>
      </c>
      <c r="J38" s="77" t="s">
        <v>207</v>
      </c>
      <c r="K38" s="77" t="s">
        <v>94</v>
      </c>
      <c r="L38" s="94" t="s">
        <v>88</v>
      </c>
      <c r="M38" s="18"/>
    </row>
    <row r="39" spans="2:13" ht="15.75" customHeight="1" thickBot="1">
      <c r="B39" s="18"/>
      <c r="C39" s="100"/>
      <c r="D39" s="95" t="s">
        <v>95</v>
      </c>
      <c r="E39" s="20" t="s">
        <v>96</v>
      </c>
      <c r="F39" s="20" t="s">
        <v>128</v>
      </c>
      <c r="G39" s="20" t="s">
        <v>98</v>
      </c>
      <c r="H39" s="20" t="s">
        <v>85</v>
      </c>
      <c r="I39" s="20" t="s">
        <v>99</v>
      </c>
      <c r="J39" s="20" t="s">
        <v>85</v>
      </c>
      <c r="K39" s="110" t="s">
        <v>275</v>
      </c>
      <c r="L39" s="107" t="s">
        <v>101</v>
      </c>
      <c r="M39" s="18"/>
    </row>
    <row r="40" spans="2:13" ht="15.75" customHeight="1">
      <c r="B40" s="18"/>
      <c r="C40" s="94" t="s">
        <v>102</v>
      </c>
      <c r="D40" s="96"/>
      <c r="E40" s="81"/>
      <c r="F40" s="81"/>
      <c r="G40" s="83">
        <f aca="true" t="shared" si="1" ref="G40:G45">IF(E40="","",ROUND(E40*F40,1))</f>
      </c>
      <c r="H40" s="84"/>
      <c r="I40" s="84"/>
      <c r="J40" s="84"/>
      <c r="K40" s="84"/>
      <c r="L40" s="108">
        <f>IF(E40="","",IF(E40&gt;=D42,"○","ＣＨ"))</f>
      </c>
      <c r="M40" s="18"/>
    </row>
    <row r="41" spans="2:13" ht="15.75" customHeight="1">
      <c r="B41" s="18"/>
      <c r="C41" s="95" t="s">
        <v>103</v>
      </c>
      <c r="D41" s="97" t="s">
        <v>104</v>
      </c>
      <c r="E41" s="24"/>
      <c r="F41" s="59"/>
      <c r="G41" s="27">
        <f t="shared" si="1"/>
      </c>
      <c r="H41" s="12"/>
      <c r="I41" s="12"/>
      <c r="J41" s="12"/>
      <c r="K41" s="12"/>
      <c r="L41" s="109">
        <f>IF(E41="","",IF(E41&gt;=D42,"○","ＣＨ"))</f>
      </c>
      <c r="M41" s="18"/>
    </row>
    <row r="42" spans="2:13" ht="15.75" customHeight="1">
      <c r="B42" s="18"/>
      <c r="C42" s="95" t="s">
        <v>105</v>
      </c>
      <c r="D42" s="97">
        <f>ROUND(D40/G19,1)</f>
        <v>0</v>
      </c>
      <c r="E42" s="24"/>
      <c r="F42" s="24"/>
      <c r="G42" s="27">
        <f t="shared" si="1"/>
      </c>
      <c r="H42" s="12"/>
      <c r="I42" s="12"/>
      <c r="J42" s="12"/>
      <c r="K42" s="12"/>
      <c r="L42" s="109">
        <f>IF(E42="","",IF(E42&gt;=D42,"○","ＣＨ"))</f>
      </c>
      <c r="M42" s="18"/>
    </row>
    <row r="43" spans="2:13" ht="15.75" customHeight="1">
      <c r="B43" s="18"/>
      <c r="C43" s="95" t="s">
        <v>106</v>
      </c>
      <c r="D43" s="106"/>
      <c r="E43" s="24"/>
      <c r="F43" s="22"/>
      <c r="G43" s="27">
        <f t="shared" si="1"/>
      </c>
      <c r="H43" s="12"/>
      <c r="I43" s="12"/>
      <c r="J43" s="12"/>
      <c r="K43" s="12"/>
      <c r="L43" s="109">
        <f>IF(E43="","",IF(E43&gt;=D42,"○","ＣＨ"))</f>
      </c>
      <c r="M43" s="18"/>
    </row>
    <row r="44" spans="2:13" ht="15.75" customHeight="1">
      <c r="B44" s="18"/>
      <c r="C44" s="95" t="s">
        <v>108</v>
      </c>
      <c r="D44" s="100"/>
      <c r="E44" s="22"/>
      <c r="F44" s="22"/>
      <c r="G44" s="27">
        <f t="shared" si="1"/>
      </c>
      <c r="H44" s="12"/>
      <c r="I44" s="12"/>
      <c r="J44" s="12"/>
      <c r="K44" s="12"/>
      <c r="L44" s="109">
        <f>IF(E44="","",IF(E44&gt;=D42,"○","ＣＨ"))</f>
      </c>
      <c r="M44" s="18"/>
    </row>
    <row r="45" spans="2:13" ht="15.75" customHeight="1">
      <c r="B45" s="18"/>
      <c r="C45" s="95" t="s">
        <v>110</v>
      </c>
      <c r="D45" s="100"/>
      <c r="E45" s="22"/>
      <c r="F45" s="22"/>
      <c r="G45" s="27">
        <f t="shared" si="1"/>
      </c>
      <c r="H45" s="12"/>
      <c r="I45" s="12"/>
      <c r="J45" s="12"/>
      <c r="K45" s="12"/>
      <c r="L45" s="109">
        <f>IF(E45="","",IF(E45&gt;=D42,"○","ＣＨ"))</f>
      </c>
      <c r="M45" s="18"/>
    </row>
    <row r="46" spans="2:13" ht="15.75" customHeight="1" thickBot="1">
      <c r="B46" s="18"/>
      <c r="C46" s="95" t="s">
        <v>260</v>
      </c>
      <c r="D46" s="100"/>
      <c r="E46" s="22"/>
      <c r="F46" s="22"/>
      <c r="G46" s="27"/>
      <c r="H46" s="12"/>
      <c r="I46" s="12"/>
      <c r="J46" s="12"/>
      <c r="K46" s="12"/>
      <c r="L46" s="109">
        <f>IF(E46="","",IF(E46&gt;=D42,"○","ＣＨ"))</f>
      </c>
      <c r="M46" s="18"/>
    </row>
    <row r="47" spans="2:12" ht="15.75" customHeight="1" thickBot="1" thickTop="1">
      <c r="B47" s="18"/>
      <c r="C47" s="104"/>
      <c r="D47" s="85" t="s">
        <v>112</v>
      </c>
      <c r="E47" s="86">
        <f>SUM(E40:E46)</f>
        <v>0</v>
      </c>
      <c r="F47" s="87" t="s">
        <v>113</v>
      </c>
      <c r="G47" s="86">
        <f>SUM(G40:G46)</f>
        <v>0</v>
      </c>
      <c r="H47" s="81">
        <v>2400</v>
      </c>
      <c r="I47" s="74">
        <v>200</v>
      </c>
      <c r="J47" s="83">
        <f>ROUND((H47-I47)*0.875,1)</f>
        <v>1925</v>
      </c>
      <c r="K47" s="83">
        <f>ROUND(G47*100/(I36*(J47/10)),1)</f>
        <v>0</v>
      </c>
      <c r="L47" s="50"/>
    </row>
    <row r="48" spans="2:13" ht="15.75" customHeight="1" thickTop="1">
      <c r="B48" s="18"/>
      <c r="C48" s="104"/>
      <c r="D48" s="141" t="s">
        <v>284</v>
      </c>
      <c r="E48" s="83">
        <f>ROUND(E47*1000/(F37*J47),2)</f>
        <v>0</v>
      </c>
      <c r="F48" s="83" t="s">
        <v>276</v>
      </c>
      <c r="G48" s="88" t="str">
        <f>IF(E48="","",IF(J48&gt;=E48,"≦OK","＞OUT"))</f>
        <v>≦OK</v>
      </c>
      <c r="H48" s="83" t="s">
        <v>116</v>
      </c>
      <c r="I48" s="79"/>
      <c r="J48" s="81">
        <v>1.23</v>
      </c>
      <c r="K48" s="83" t="s">
        <v>276</v>
      </c>
      <c r="L48" s="5"/>
      <c r="M48" s="18"/>
    </row>
    <row r="49" spans="2:13" ht="15.75" customHeight="1">
      <c r="B49" s="18"/>
      <c r="C49" s="100"/>
      <c r="D49" s="1" t="s">
        <v>117</v>
      </c>
      <c r="E49" s="64" t="s">
        <v>118</v>
      </c>
      <c r="F49" s="45" t="s">
        <v>119</v>
      </c>
      <c r="G49" s="64">
        <v>5.07</v>
      </c>
      <c r="H49" s="45" t="s">
        <v>120</v>
      </c>
      <c r="J49" s="27">
        <f>ROUNDUP(K47/G49,0)</f>
        <v>0</v>
      </c>
      <c r="K49" s="56" t="s">
        <v>121</v>
      </c>
      <c r="M49" s="18"/>
    </row>
    <row r="50" spans="2:13" ht="15.75" customHeight="1" thickBot="1">
      <c r="B50" s="18"/>
      <c r="C50" s="100"/>
      <c r="D50" s="14" t="s">
        <v>286</v>
      </c>
      <c r="E50" s="65"/>
      <c r="G50" s="11"/>
      <c r="J50" s="27">
        <f>ROUNDDOWN((F37-150)/(J49-1),0)</f>
        <v>-5350</v>
      </c>
      <c r="K50" s="45" t="s">
        <v>123</v>
      </c>
      <c r="M50" s="18"/>
    </row>
    <row r="51" spans="2:13" ht="15.75" customHeight="1">
      <c r="B51" s="80"/>
      <c r="C51" s="79"/>
      <c r="D51" s="79"/>
      <c r="E51" s="79"/>
      <c r="F51" s="89" t="s">
        <v>137</v>
      </c>
      <c r="G51" s="79"/>
      <c r="H51" s="79"/>
      <c r="I51" s="89" t="s">
        <v>138</v>
      </c>
      <c r="J51" s="79"/>
      <c r="K51" s="79"/>
      <c r="L51" s="79"/>
      <c r="M51" s="18"/>
    </row>
    <row r="52" spans="2:13" ht="15.75" customHeight="1">
      <c r="B52" s="18"/>
      <c r="C52" s="1" t="s">
        <v>261</v>
      </c>
      <c r="E52" s="3" t="s">
        <v>37</v>
      </c>
      <c r="F52" s="64"/>
      <c r="G52" s="69" t="str">
        <f>T(J52:J52)</f>
        <v>D25</v>
      </c>
      <c r="H52" s="70">
        <f>IF(F52="","",IF(I52&lt;F52,"×変更",IF(I52&gt;=F52,"≦ＯＫ","")))</f>
      </c>
      <c r="I52" s="64">
        <v>25</v>
      </c>
      <c r="J52" s="64" t="s">
        <v>118</v>
      </c>
      <c r="K52" s="12"/>
      <c r="M52" s="18"/>
    </row>
    <row r="53" spans="2:13" ht="15.75" customHeight="1">
      <c r="B53" s="18"/>
      <c r="E53" s="3" t="s">
        <v>38</v>
      </c>
      <c r="F53" s="64"/>
      <c r="G53" s="69" t="str">
        <f>T(J53:J53)</f>
        <v>D25</v>
      </c>
      <c r="H53" s="70">
        <f>IF(F53="","",IF(I53&lt;F53,"×",IF(I53&gt;=F53,"≦ＯＫ","")))</f>
      </c>
      <c r="I53" s="64">
        <v>25</v>
      </c>
      <c r="J53" s="64" t="s">
        <v>118</v>
      </c>
      <c r="K53" s="12"/>
      <c r="M53" s="18"/>
    </row>
    <row r="54" spans="2:12" ht="15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2">
    <mergeCell ref="C2:E2"/>
    <mergeCell ref="F2:K2"/>
  </mergeCells>
  <printOptions horizontalCentered="1"/>
  <pageMargins left="0.39375" right="0.27569444444444446" top="0.27569444444444446" bottom="0.27569444444444446" header="0.512" footer="0.512"/>
  <pageSetup orientation="portrait" paperSize="9" scale="78" r:id="rId2"/>
  <rowBreaks count="1" manualBreakCount="1">
    <brk id="54" max="6553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HAMADA</cp:lastModifiedBy>
  <cp:lastPrinted>2010-02-09T07:06:43Z</cp:lastPrinted>
  <dcterms:created xsi:type="dcterms:W3CDTF">2011-05-12T00:32:49Z</dcterms:created>
  <dcterms:modified xsi:type="dcterms:W3CDTF">2011-05-12T08:20:47Z</dcterms:modified>
  <cp:category/>
  <cp:version/>
  <cp:contentType/>
  <cp:contentStatus/>
</cp:coreProperties>
</file>