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95" windowHeight="9090" activeTab="0"/>
  </bookViews>
  <sheets>
    <sheet name="キソスラブ１　二次設計による基礎スラブの断面算定" sheetId="1" r:id="rId1"/>
  </sheets>
  <definedNames>
    <definedName name="_xlnm.Print_Area" localSheetId="0">'キソスラブ１　二次設計による基礎スラブの断面算定'!$B$1:$S$67</definedName>
  </definedNames>
  <calcPr fullCalcOnLoad="1"/>
</workbook>
</file>

<file path=xl/sharedStrings.xml><?xml version="1.0" encoding="utf-8"?>
<sst xmlns="http://schemas.openxmlformats.org/spreadsheetml/2006/main" count="129" uniqueCount="90">
  <si>
    <t>二次設計による基礎スラブの断面算定</t>
  </si>
  <si>
    <t>基礎スラブ荷重・算定断面の採用方法は一次設計と同様にして行う事とする。</t>
  </si>
  <si>
    <t>Ｍｆ＝０．９・ａｔ・σｙ・ｄ</t>
  </si>
  <si>
    <t>（１）式よりａｔ＝Ｍｆ／０．９・σ・ｄ</t>
  </si>
  <si>
    <t>０．８５√（Ｐｗ・ｗσｙ）＝０ とすると（２）式は</t>
  </si>
  <si>
    <t>Y方向</t>
  </si>
  <si>
    <t>但し０．５≦Ｍ／Ｑｄ≦３．０</t>
  </si>
  <si>
    <t>ex</t>
  </si>
  <si>
    <t>凡例</t>
  </si>
  <si>
    <t>(D-dt)</t>
  </si>
  <si>
    <t>Bx</t>
  </si>
  <si>
    <t>Ｄ</t>
  </si>
  <si>
    <t xml:space="preserve"> ey</t>
  </si>
  <si>
    <t>X方向</t>
  </si>
  <si>
    <t>By</t>
  </si>
  <si>
    <t>柱表面より４５度の範囲に杭が納まっている場合はパンチングシャーの検討は必要としない</t>
  </si>
  <si>
    <t>柱位置</t>
  </si>
  <si>
    <t>杭本数ｎ</t>
  </si>
  <si>
    <t>本</t>
  </si>
  <si>
    <t>杭１本当たり終局耐力Ｎｕ</t>
  </si>
  <si>
    <t>KN</t>
  </si>
  <si>
    <t>保有耐力時軸方向力Ｎ</t>
  </si>
  <si>
    <t>KN/本</t>
  </si>
  <si>
    <t>Ｎｕ／Ru≧1.0</t>
  </si>
  <si>
    <t>判定</t>
  </si>
  <si>
    <t>保有耐力時必要杭本数</t>
  </si>
  <si>
    <t>杭基礎符号</t>
  </si>
  <si>
    <t>Ｆ</t>
  </si>
  <si>
    <t>Ｘ</t>
  </si>
  <si>
    <t>Ｙ</t>
  </si>
  <si>
    <t>柱断面（方向別断面　）</t>
  </si>
  <si>
    <t>cm</t>
  </si>
  <si>
    <t>柱面より杭芯距離（ｅx   ey）</t>
  </si>
  <si>
    <t>ｍ</t>
  </si>
  <si>
    <t>基礎幅（Ｂ）</t>
  </si>
  <si>
    <t>mm</t>
  </si>
  <si>
    <t>基礎成（Ｄ）</t>
  </si>
  <si>
    <t>カブリ厚（ｄｔ）</t>
  </si>
  <si>
    <t>鉄筋材料強度σｙ</t>
  </si>
  <si>
    <t>コンクリート強度Fc</t>
  </si>
  <si>
    <t>ｄ＝（Ｄ－ｄｔ）</t>
  </si>
  <si>
    <t>ｊ＝（Ｄ－ｄｔ）・0.875</t>
  </si>
  <si>
    <t>各方向別ＱF</t>
  </si>
  <si>
    <t>QF=ｎ・Qf</t>
  </si>
  <si>
    <t>各方向別ＭF</t>
  </si>
  <si>
    <t>MF=ｎ・Ｑf・ｅ</t>
  </si>
  <si>
    <t>KN・m</t>
  </si>
  <si>
    <t>曲げ</t>
  </si>
  <si>
    <t>at=MF/0.9σｙ・ｄ</t>
  </si>
  <si>
    <t>配筋本数</t>
  </si>
  <si>
    <t>主筋D19</t>
  </si>
  <si>
    <t>主筋D22</t>
  </si>
  <si>
    <t>主筋D25</t>
  </si>
  <si>
    <t>設計配筋</t>
  </si>
  <si>
    <t>鉄筋径</t>
  </si>
  <si>
    <t>D25</t>
  </si>
  <si>
    <t>本数</t>
  </si>
  <si>
    <t>せん断</t>
  </si>
  <si>
    <t>Pt=Σat/B*d</t>
  </si>
  <si>
    <t>%</t>
  </si>
  <si>
    <t>MF/QF・d</t>
  </si>
  <si>
    <t>①採用M／Qd</t>
  </si>
  <si>
    <t>③(Fc+18)</t>
  </si>
  <si>
    <t>Qsu/QF</t>
  </si>
  <si>
    <r>
      <t>N/m</t>
    </r>
    <r>
      <rPr>
        <sz val="12"/>
        <rFont val="ＭＳ Ｐゴシック"/>
        <family val="3"/>
      </rPr>
      <t>m</t>
    </r>
    <r>
      <rPr>
        <vertAlign val="superscript"/>
        <sz val="12"/>
        <rFont val="ＭＳ Ｐゴシック"/>
        <family val="3"/>
      </rPr>
      <t>2</t>
    </r>
  </si>
  <si>
    <r>
      <t>c</t>
    </r>
    <r>
      <rPr>
        <sz val="12"/>
        <rFont val="ＭＳ Ｐゴシック"/>
        <family val="3"/>
      </rPr>
      <t>m</t>
    </r>
    <r>
      <rPr>
        <vertAlign val="superscript"/>
        <sz val="12"/>
        <rFont val="ＭＳ Ｐゴシック"/>
        <family val="3"/>
      </rPr>
      <t>2</t>
    </r>
  </si>
  <si>
    <t>基礎</t>
  </si>
  <si>
    <t>【設計方針】</t>
  </si>
  <si>
    <t>（１）</t>
  </si>
  <si>
    <t>（２）</t>
  </si>
  <si>
    <t>（１）式</t>
  </si>
  <si>
    <t>（３）</t>
  </si>
  <si>
    <r>
      <t>Ｑｓｕ＝｛０．０５３・Ｐｔ</t>
    </r>
    <r>
      <rPr>
        <vertAlign val="superscript"/>
        <sz val="12"/>
        <rFont val="ＭＳ Ｐゴシック"/>
        <family val="3"/>
      </rPr>
      <t>0.23</t>
    </r>
    <r>
      <rPr>
        <sz val="12"/>
        <rFont val="ＭＳ Ｐゴシック"/>
        <family val="3"/>
      </rPr>
      <t>・（Ｆｃ＋１８）／（Ｍ／Ｑｄ）＋０．１２）＋０．８５・√（Ｐｗ・ｗσｙ）＋０．１・σｏ｝・ｂ・ｊ　　（２）式</t>
    </r>
  </si>
  <si>
    <t>基礎スラブ軸力　σｏ＝０　　せん断補強は無視するため</t>
  </si>
  <si>
    <t>D</t>
  </si>
  <si>
    <t>ｄｔ(鉄筋位置）</t>
  </si>
  <si>
    <r>
      <t>②pt</t>
    </r>
    <r>
      <rPr>
        <vertAlign val="superscript"/>
        <sz val="12"/>
        <rFont val="ＭＳ Ｐゴシック"/>
        <family val="3"/>
      </rPr>
      <t>0.23</t>
    </r>
  </si>
  <si>
    <r>
      <t>Ｑｓｕ＝｛０．０５３・Ｐｔ</t>
    </r>
    <r>
      <rPr>
        <vertAlign val="superscript"/>
        <sz val="12"/>
        <rFont val="ＭＳ Ｐゴシック"/>
        <family val="3"/>
      </rPr>
      <t>0.23</t>
    </r>
    <r>
      <rPr>
        <sz val="12"/>
        <rFont val="ＭＳ Ｐゴシック"/>
        <family val="3"/>
      </rPr>
      <t>・（Ｆｃ＋１８）／（（Ｍ／Ｑｄ）＋０．１２）｝・ｂ・ｊ</t>
    </r>
  </si>
  <si>
    <r>
      <t>0.053*②*③*B*j/</t>
    </r>
    <r>
      <rPr>
        <sz val="12"/>
        <rFont val="ＭＳ Ｐゴシック"/>
        <family val="3"/>
      </rPr>
      <t>(</t>
    </r>
    <r>
      <rPr>
        <sz val="12"/>
        <rFont val="ＭＳ Ｐゴシック"/>
        <family val="3"/>
      </rPr>
      <t>①+0.12</t>
    </r>
    <r>
      <rPr>
        <sz val="12"/>
        <rFont val="ＭＳ Ｐゴシック"/>
        <family val="3"/>
      </rPr>
      <t>)</t>
    </r>
  </si>
  <si>
    <t>スラブの引っ張り鉄筋の算定は曲げ終局耐力式より導いた式より求める事とします。</t>
  </si>
  <si>
    <t>せん断の検討はせん断終局耐力式より求める事とします。</t>
  </si>
  <si>
    <r>
      <t>杭１本当たりせん断力Q</t>
    </r>
    <r>
      <rPr>
        <sz val="12"/>
        <rFont val="ＭＳ Ｐゴシック"/>
        <family val="3"/>
      </rPr>
      <t>f=N/n</t>
    </r>
  </si>
  <si>
    <t>A</t>
  </si>
  <si>
    <t>保有時１本の杭反力 Ru=Ｎ／ｎ</t>
  </si>
  <si>
    <t>方向別の杭本数n</t>
  </si>
  <si>
    <t>保有時の杭反力判定</t>
  </si>
  <si>
    <t>計算方向</t>
  </si>
  <si>
    <t>杭反力</t>
  </si>
  <si>
    <t>保有耐力時の基礎スラブの断面算定</t>
  </si>
  <si>
    <t>C</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</si>
</sst>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s>
  <fonts count="43">
    <font>
      <sz val="12"/>
      <name val="ＭＳ Ｐゴシック"/>
      <family val="3"/>
    </font>
    <font>
      <b/>
      <sz val="10"/>
      <name val="Arial"/>
      <family val="2"/>
    </font>
    <font>
      <i/>
      <sz val="10"/>
      <name val="Arial"/>
      <family val="2"/>
    </font>
    <font>
      <b/>
      <i/>
      <sz val="10"/>
      <name val="Arial"/>
      <family val="2"/>
    </font>
    <font>
      <b/>
      <sz val="14"/>
      <name val="ＭＳ Ｐゴシック"/>
      <family val="3"/>
    </font>
    <font>
      <b/>
      <sz val="12"/>
      <name val="ＭＳ Ｐゴシック"/>
      <family val="3"/>
    </font>
    <font>
      <sz val="6"/>
      <name val="ＭＳ Ｐゴシック"/>
      <family val="3"/>
    </font>
    <font>
      <vertAlign val="superscrip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ck">
        <color indexed="8"/>
      </left>
      <right>
        <color indexed="63"/>
      </right>
      <top>
        <color indexed="63"/>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thick">
        <color indexed="8"/>
      </right>
      <top style="medium">
        <color indexed="8"/>
      </top>
      <bottom>
        <color indexed="63"/>
      </bottom>
    </border>
    <border>
      <left style="thin">
        <color indexed="8"/>
      </left>
      <right style="thick">
        <color indexed="8"/>
      </right>
      <top style="thin">
        <color indexed="8"/>
      </top>
      <bottom>
        <color indexed="63"/>
      </bottom>
    </border>
    <border>
      <left style="thin">
        <color indexed="8"/>
      </left>
      <right style="thick">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style="medium">
        <color indexed="8"/>
      </top>
      <bottom style="thick">
        <color indexed="8"/>
      </bottom>
    </border>
    <border>
      <left style="medium">
        <color indexed="8"/>
      </left>
      <right>
        <color indexed="63"/>
      </right>
      <top style="thick">
        <color indexed="8"/>
      </top>
      <bottom>
        <color indexed="63"/>
      </bottom>
    </border>
    <border>
      <left style="thin"/>
      <right style="medium">
        <color indexed="8"/>
      </right>
      <top style="thick">
        <color indexed="8"/>
      </top>
      <bottom style="medium">
        <color indexed="8"/>
      </bottom>
    </border>
    <border>
      <left style="medium">
        <color indexed="8"/>
      </left>
      <right style="thin"/>
      <top style="thick">
        <color indexed="8"/>
      </top>
      <bottom style="medium">
        <color indexed="8"/>
      </bottom>
    </border>
    <border>
      <left>
        <color indexed="63"/>
      </left>
      <right>
        <color indexed="63"/>
      </right>
      <top>
        <color indexed="63"/>
      </top>
      <bottom style="medium"/>
    </border>
    <border>
      <left style="thick">
        <color indexed="8"/>
      </left>
      <right>
        <color indexed="63"/>
      </right>
      <top style="medium"/>
      <bottom style="thick">
        <color indexed="8"/>
      </bottom>
    </border>
    <border>
      <left>
        <color indexed="63"/>
      </left>
      <right>
        <color indexed="63"/>
      </right>
      <top style="medium">
        <color indexed="8"/>
      </top>
      <bottom style="thick">
        <color indexed="8"/>
      </bottom>
    </border>
    <border>
      <left style="thick">
        <color indexed="8"/>
      </left>
      <right style="medium">
        <color indexed="8"/>
      </right>
      <top>
        <color indexed="63"/>
      </top>
      <bottom>
        <color indexed="63"/>
      </bottom>
    </border>
    <border>
      <left style="thick">
        <color indexed="8"/>
      </left>
      <right style="medium">
        <color indexed="8"/>
      </right>
      <top>
        <color indexed="63"/>
      </top>
      <bottom style="medium"/>
    </border>
    <border>
      <left style="thick">
        <color indexed="8"/>
      </left>
      <right style="medium">
        <color indexed="8"/>
      </right>
      <top style="medium"/>
      <bottom>
        <color indexed="63"/>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color indexed="63"/>
      </right>
      <top style="thick">
        <color indexed="8"/>
      </top>
      <bottom style="thick">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0">
    <xf numFmtId="0" fontId="0" fillId="0" borderId="0" xfId="0" applyAlignment="1">
      <alignment/>
    </xf>
    <xf numFmtId="0" fontId="0" fillId="0" borderId="0" xfId="0" applyNumberFormat="1"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0" xfId="0" applyNumberFormat="1" applyFont="1" applyAlignment="1">
      <alignment vertical="center"/>
    </xf>
    <xf numFmtId="0" fontId="0" fillId="0" borderId="0" xfId="0" applyNumberFormat="1" applyFont="1" applyAlignment="1">
      <alignment horizontal="right" vertical="center"/>
    </xf>
    <xf numFmtId="0" fontId="0" fillId="0" borderId="0" xfId="0" applyNumberFormat="1" applyFont="1" applyAlignment="1">
      <alignment horizontal="center" vertical="center"/>
    </xf>
    <xf numFmtId="0" fontId="0" fillId="0" borderId="0" xfId="0" applyNumberFormat="1" applyFont="1" applyAlignment="1">
      <alignment horizontal="left" vertical="center"/>
    </xf>
    <xf numFmtId="0" fontId="0" fillId="0" borderId="11" xfId="0" applyNumberFormat="1"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33" borderId="11" xfId="0" applyNumberFormat="1" applyFont="1" applyFill="1" applyBorder="1" applyAlignment="1">
      <alignment horizontal="center" vertical="center"/>
    </xf>
    <xf numFmtId="176" fontId="0" fillId="33" borderId="13" xfId="0" applyNumberFormat="1" applyFont="1" applyFill="1" applyBorder="1" applyAlignment="1">
      <alignment vertical="center"/>
    </xf>
    <xf numFmtId="0" fontId="0" fillId="33" borderId="13" xfId="0" applyNumberFormat="1" applyFont="1" applyFill="1" applyBorder="1" applyAlignment="1">
      <alignment horizontal="right" vertical="center"/>
    </xf>
    <xf numFmtId="0" fontId="0" fillId="34" borderId="13" xfId="0" applyNumberFormat="1" applyFont="1" applyFill="1" applyBorder="1" applyAlignment="1">
      <alignment horizontal="left" vertical="center"/>
    </xf>
    <xf numFmtId="0" fontId="0" fillId="0" borderId="14" xfId="0" applyFill="1" applyBorder="1" applyAlignment="1">
      <alignment vertical="center"/>
    </xf>
    <xf numFmtId="0" fontId="0" fillId="34" borderId="11" xfId="0" applyNumberFormat="1" applyFont="1" applyFill="1" applyBorder="1" applyAlignment="1">
      <alignment vertical="center"/>
    </xf>
    <xf numFmtId="0" fontId="0" fillId="0" borderId="13" xfId="0" applyNumberFormat="1" applyBorder="1" applyAlignment="1">
      <alignment vertical="center"/>
    </xf>
    <xf numFmtId="0" fontId="0" fillId="33" borderId="11" xfId="0" applyNumberFormat="1" applyFont="1" applyFill="1" applyBorder="1" applyAlignment="1">
      <alignment vertical="center"/>
    </xf>
    <xf numFmtId="0" fontId="0" fillId="0" borderId="11" xfId="0" applyNumberFormat="1" applyFont="1" applyBorder="1" applyAlignment="1">
      <alignment horizontal="left" vertical="center"/>
    </xf>
    <xf numFmtId="0" fontId="0" fillId="0" borderId="11" xfId="0" applyNumberFormat="1" applyBorder="1" applyAlignment="1">
      <alignment vertical="center"/>
    </xf>
    <xf numFmtId="0" fontId="0" fillId="0" borderId="11" xfId="0" applyNumberFormat="1" applyFont="1" applyBorder="1" applyAlignment="1">
      <alignment vertical="center"/>
    </xf>
    <xf numFmtId="0" fontId="0" fillId="34" borderId="11" xfId="0" applyNumberFormat="1" applyFont="1" applyFill="1" applyBorder="1" applyAlignment="1">
      <alignment horizontal="center" vertical="center"/>
    </xf>
    <xf numFmtId="0" fontId="0" fillId="0" borderId="15" xfId="0" applyBorder="1" applyAlignment="1">
      <alignment vertical="center"/>
    </xf>
    <xf numFmtId="0" fontId="0" fillId="33" borderId="16" xfId="0" applyNumberFormat="1" applyFont="1"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33" borderId="15" xfId="0" applyNumberFormat="1" applyFont="1" applyFill="1" applyBorder="1" applyAlignment="1">
      <alignment horizontal="center" vertical="center"/>
    </xf>
    <xf numFmtId="0" fontId="0" fillId="0" borderId="16"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15" xfId="0" applyNumberFormat="1" applyFont="1" applyBorder="1" applyAlignment="1">
      <alignment vertical="center"/>
    </xf>
    <xf numFmtId="0" fontId="0" fillId="0" borderId="16" xfId="0" applyNumberFormat="1" applyBorder="1" applyAlignment="1">
      <alignment vertical="center"/>
    </xf>
    <xf numFmtId="0" fontId="0" fillId="0" borderId="17" xfId="0" applyNumberFormat="1" applyBorder="1" applyAlignment="1">
      <alignment vertical="center"/>
    </xf>
    <xf numFmtId="0" fontId="0" fillId="0" borderId="18" xfId="0" applyNumberFormat="1" applyBorder="1" applyAlignment="1">
      <alignment vertical="center"/>
    </xf>
    <xf numFmtId="0" fontId="0" fillId="0" borderId="19" xfId="0" applyNumberFormat="1" applyBorder="1" applyAlignment="1">
      <alignment vertical="center"/>
    </xf>
    <xf numFmtId="0" fontId="0" fillId="0" borderId="20" xfId="0" applyNumberFormat="1" applyBorder="1" applyAlignment="1">
      <alignment vertical="center"/>
    </xf>
    <xf numFmtId="0" fontId="0" fillId="0" borderId="21" xfId="0" applyNumberFormat="1" applyBorder="1" applyAlignment="1">
      <alignment vertical="center"/>
    </xf>
    <xf numFmtId="0" fontId="0" fillId="34" borderId="22" xfId="0" applyNumberFormat="1" applyFont="1" applyFill="1" applyBorder="1" applyAlignment="1">
      <alignment vertical="center"/>
    </xf>
    <xf numFmtId="0" fontId="0" fillId="34" borderId="23" xfId="0" applyNumberFormat="1" applyFont="1" applyFill="1" applyBorder="1" applyAlignment="1">
      <alignment vertical="center"/>
    </xf>
    <xf numFmtId="177" fontId="0" fillId="0" borderId="23" xfId="0" applyNumberFormat="1" applyBorder="1" applyAlignment="1">
      <alignment vertical="center"/>
    </xf>
    <xf numFmtId="176" fontId="0" fillId="0" borderId="23" xfId="0" applyNumberFormat="1" applyBorder="1" applyAlignment="1">
      <alignment vertical="center"/>
    </xf>
    <xf numFmtId="0" fontId="0" fillId="0" borderId="22" xfId="0" applyNumberFormat="1" applyFont="1" applyBorder="1" applyAlignment="1">
      <alignment horizontal="center" vertical="center"/>
    </xf>
    <xf numFmtId="0" fontId="0" fillId="0" borderId="23" xfId="0" applyNumberFormat="1" applyBorder="1" applyAlignment="1">
      <alignment vertical="center"/>
    </xf>
    <xf numFmtId="0" fontId="0" fillId="0" borderId="23" xfId="0" applyNumberFormat="1" applyFont="1" applyBorder="1" applyAlignment="1">
      <alignment horizontal="right" vertical="center"/>
    </xf>
    <xf numFmtId="0" fontId="0" fillId="34" borderId="23" xfId="0" applyNumberFormat="1" applyFont="1" applyFill="1" applyBorder="1" applyAlignment="1">
      <alignment vertical="center"/>
    </xf>
    <xf numFmtId="0" fontId="0" fillId="33" borderId="23" xfId="0" applyNumberFormat="1" applyFont="1" applyFill="1" applyBorder="1" applyAlignment="1">
      <alignment vertical="center"/>
    </xf>
    <xf numFmtId="0" fontId="0" fillId="0" borderId="22" xfId="0" applyNumberFormat="1" applyBorder="1" applyAlignment="1">
      <alignment vertical="center"/>
    </xf>
    <xf numFmtId="0" fontId="0" fillId="34" borderId="23" xfId="0" applyNumberFormat="1" applyFont="1" applyFill="1" applyBorder="1" applyAlignment="1">
      <alignment horizontal="center" vertical="center"/>
    </xf>
    <xf numFmtId="0" fontId="0" fillId="0" borderId="24" xfId="0" applyNumberFormat="1" applyFont="1" applyBorder="1" applyAlignment="1">
      <alignment horizontal="center" vertical="center"/>
    </xf>
    <xf numFmtId="0" fontId="0" fillId="0" borderId="23" xfId="0" applyNumberFormat="1" applyFont="1" applyBorder="1" applyAlignment="1">
      <alignment vertical="center"/>
    </xf>
    <xf numFmtId="0" fontId="0" fillId="0" borderId="23" xfId="0" applyBorder="1" applyAlignment="1">
      <alignment vertical="center"/>
    </xf>
    <xf numFmtId="0" fontId="0" fillId="0" borderId="22" xfId="0" applyNumberFormat="1" applyFont="1" applyBorder="1" applyAlignment="1">
      <alignment vertical="center"/>
    </xf>
    <xf numFmtId="0" fontId="5" fillId="0" borderId="23" xfId="0" applyNumberFormat="1"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Alignment="1" quotePrefix="1">
      <alignment horizontal="center" vertical="center"/>
    </xf>
    <xf numFmtId="0" fontId="0" fillId="0" borderId="0" xfId="0" applyNumberFormat="1" applyFont="1" applyAlignment="1">
      <alignment horizontal="left" vertical="center"/>
    </xf>
    <xf numFmtId="0" fontId="0" fillId="33" borderId="25" xfId="0" applyNumberFormat="1" applyFill="1" applyBorder="1" applyAlignment="1">
      <alignment vertical="center"/>
    </xf>
    <xf numFmtId="0" fontId="0" fillId="33" borderId="10" xfId="0" applyNumberFormat="1" applyFont="1" applyFill="1" applyBorder="1" applyAlignment="1">
      <alignment horizontal="centerContinuous" vertical="center"/>
    </xf>
    <xf numFmtId="0" fontId="0" fillId="33" borderId="10" xfId="0" applyNumberFormat="1" applyFont="1" applyFill="1" applyBorder="1" applyAlignment="1">
      <alignment horizontal="left" vertical="center"/>
    </xf>
    <xf numFmtId="0" fontId="0" fillId="34" borderId="25" xfId="0" applyNumberFormat="1" applyFont="1" applyFill="1" applyBorder="1" applyAlignment="1">
      <alignment horizontal="center" vertical="center"/>
    </xf>
    <xf numFmtId="0" fontId="0" fillId="34" borderId="26" xfId="0" applyNumberFormat="1" applyFont="1" applyFill="1" applyBorder="1" applyAlignment="1">
      <alignment horizontal="center" vertical="center"/>
    </xf>
    <xf numFmtId="0" fontId="0" fillId="34" borderId="27" xfId="0" applyNumberFormat="1" applyFont="1" applyFill="1" applyBorder="1" applyAlignment="1">
      <alignment horizontal="center" vertical="center"/>
    </xf>
    <xf numFmtId="0" fontId="0" fillId="34" borderId="10" xfId="0" applyNumberFormat="1" applyFont="1" applyFill="1" applyBorder="1" applyAlignment="1">
      <alignment horizontal="center" vertical="center"/>
    </xf>
    <xf numFmtId="0" fontId="0" fillId="33" borderId="23" xfId="0" applyNumberFormat="1" applyFont="1" applyFill="1" applyBorder="1" applyAlignment="1">
      <alignment vertical="center"/>
    </xf>
    <xf numFmtId="0" fontId="0" fillId="33" borderId="13" xfId="0" applyNumberFormat="1" applyFont="1" applyFill="1" applyBorder="1" applyAlignment="1">
      <alignment vertical="center"/>
    </xf>
    <xf numFmtId="0" fontId="0" fillId="33" borderId="13" xfId="0" applyFill="1" applyBorder="1" applyAlignment="1">
      <alignment vertical="center"/>
    </xf>
    <xf numFmtId="0" fontId="0" fillId="33" borderId="22" xfId="0" applyNumberFormat="1" applyFont="1"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2" xfId="0" applyFill="1" applyBorder="1" applyAlignment="1">
      <alignment vertical="center"/>
    </xf>
    <xf numFmtId="0" fontId="0" fillId="33" borderId="17" xfId="0" applyFill="1" applyBorder="1" applyAlignment="1">
      <alignment vertical="center"/>
    </xf>
    <xf numFmtId="0" fontId="0" fillId="34" borderId="22" xfId="0" applyNumberFormat="1" applyFont="1" applyFill="1" applyBorder="1" applyAlignment="1">
      <alignment horizontal="center" vertical="center"/>
    </xf>
    <xf numFmtId="0" fontId="0" fillId="34" borderId="16" xfId="0" applyNumberFormat="1" applyFont="1" applyFill="1" applyBorder="1" applyAlignment="1">
      <alignment horizontal="center" vertical="center"/>
    </xf>
    <xf numFmtId="0" fontId="0" fillId="34" borderId="16" xfId="0" applyNumberFormat="1" applyFont="1" applyFill="1" applyBorder="1" applyAlignment="1">
      <alignment horizontal="center" vertical="center"/>
    </xf>
    <xf numFmtId="0" fontId="0" fillId="34" borderId="17" xfId="0" applyNumberFormat="1" applyFont="1" applyFill="1" applyBorder="1" applyAlignment="1">
      <alignment horizontal="center" vertical="center"/>
    </xf>
    <xf numFmtId="0" fontId="0" fillId="0" borderId="28" xfId="0" applyBorder="1" applyAlignment="1">
      <alignment vertical="center"/>
    </xf>
    <xf numFmtId="0" fontId="0" fillId="33" borderId="29" xfId="0" applyFill="1" applyBorder="1" applyAlignment="1">
      <alignment vertical="center"/>
    </xf>
    <xf numFmtId="0" fontId="0" fillId="33" borderId="30" xfId="0" applyNumberFormat="1" applyFill="1" applyBorder="1" applyAlignment="1">
      <alignment vertical="center"/>
    </xf>
    <xf numFmtId="0" fontId="0" fillId="33" borderId="30" xfId="0" applyFill="1" applyBorder="1" applyAlignment="1">
      <alignment vertical="center"/>
    </xf>
    <xf numFmtId="0" fontId="0" fillId="0" borderId="31" xfId="0" applyNumberFormat="1" applyFont="1" applyBorder="1" applyAlignment="1">
      <alignment horizontal="center" vertical="center" textRotation="255" shrinkToFit="1"/>
    </xf>
    <xf numFmtId="0" fontId="0" fillId="0" borderId="32" xfId="0" applyNumberFormat="1" applyFont="1" applyBorder="1" applyAlignment="1">
      <alignment horizontal="center" vertical="center" textRotation="255" shrinkToFit="1"/>
    </xf>
    <xf numFmtId="0" fontId="0" fillId="0" borderId="33"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4" fillId="0" borderId="34" xfId="0" applyNumberFormat="1" applyFont="1" applyBorder="1" applyAlignment="1">
      <alignment horizontal="center" vertical="center"/>
    </xf>
    <xf numFmtId="0" fontId="4" fillId="0" borderId="35" xfId="0" applyNumberFormat="1" applyFont="1" applyBorder="1" applyAlignment="1">
      <alignment horizontal="center" vertical="center"/>
    </xf>
    <xf numFmtId="0" fontId="4" fillId="0" borderId="36" xfId="0" applyNumberFormat="1" applyFont="1" applyBorder="1" applyAlignment="1">
      <alignment horizontal="center" vertical="center"/>
    </xf>
    <xf numFmtId="0" fontId="4" fillId="0" borderId="34" xfId="0" applyNumberFormat="1" applyFont="1" applyBorder="1" applyAlignment="1">
      <alignment horizontal="center" vertical="center"/>
    </xf>
    <xf numFmtId="0" fontId="0" fillId="0" borderId="0" xfId="0" applyAlignment="1">
      <alignment horizontal="right" vertical="center"/>
    </xf>
    <xf numFmtId="0" fontId="0" fillId="33" borderId="37" xfId="0" applyNumberFormat="1" applyFill="1" applyBorder="1" applyAlignment="1">
      <alignment horizontal="center" vertical="center"/>
    </xf>
    <xf numFmtId="0" fontId="0" fillId="33" borderId="38" xfId="0" applyNumberFormat="1" applyFill="1" applyBorder="1" applyAlignment="1">
      <alignment horizontal="center" vertical="center"/>
    </xf>
    <xf numFmtId="0" fontId="0" fillId="33" borderId="39" xfId="0" applyNumberFormat="1" applyFill="1" applyBorder="1" applyAlignment="1">
      <alignment horizontal="center" vertical="center"/>
    </xf>
    <xf numFmtId="0" fontId="0" fillId="0" borderId="40" xfId="0" applyNumberFormat="1" applyFont="1" applyBorder="1" applyAlignment="1">
      <alignment horizontal="center" vertical="center" shrinkToFit="1"/>
    </xf>
    <xf numFmtId="0" fontId="0" fillId="0" borderId="41" xfId="0" applyNumberFormat="1" applyFont="1" applyBorder="1" applyAlignment="1">
      <alignment horizontal="center" vertical="center" shrinkToFit="1"/>
    </xf>
    <xf numFmtId="0" fontId="0" fillId="0" borderId="42" xfId="0" applyNumberFormat="1" applyFont="1" applyBorder="1" applyAlignment="1">
      <alignment horizontal="center" vertical="center" shrinkToFit="1"/>
    </xf>
    <xf numFmtId="0" fontId="0" fillId="0" borderId="43" xfId="0" applyNumberFormat="1" applyBorder="1" applyAlignment="1">
      <alignment horizontal="left" vertical="center"/>
    </xf>
    <xf numFmtId="0" fontId="0" fillId="0" borderId="44" xfId="0" applyNumberFormat="1" applyBorder="1" applyAlignment="1">
      <alignment horizontal="left" vertical="center"/>
    </xf>
    <xf numFmtId="0" fontId="0" fillId="0" borderId="45" xfId="0" applyNumberFormat="1" applyBorder="1" applyAlignment="1">
      <alignment horizontal="left"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forum-design.co.jp/" TargetMode="External" /><Relationship Id="rId3" Type="http://schemas.openxmlformats.org/officeDocument/2006/relationships/hyperlink" Target="http://www.forum-design.co.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23</xdr:row>
      <xdr:rowOff>9525</xdr:rowOff>
    </xdr:from>
    <xdr:to>
      <xdr:col>7</xdr:col>
      <xdr:colOff>209550</xdr:colOff>
      <xdr:row>25</xdr:row>
      <xdr:rowOff>9525</xdr:rowOff>
    </xdr:to>
    <xdr:sp>
      <xdr:nvSpPr>
        <xdr:cNvPr id="1" name="Rectangle 1"/>
        <xdr:cNvSpPr>
          <a:spLocks/>
        </xdr:cNvSpPr>
      </xdr:nvSpPr>
      <xdr:spPr>
        <a:xfrm>
          <a:off x="2628900" y="7048500"/>
          <a:ext cx="1562100" cy="476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21</xdr:row>
      <xdr:rowOff>190500</xdr:rowOff>
    </xdr:from>
    <xdr:to>
      <xdr:col>6</xdr:col>
      <xdr:colOff>142875</xdr:colOff>
      <xdr:row>23</xdr:row>
      <xdr:rowOff>9525</xdr:rowOff>
    </xdr:to>
    <xdr:sp>
      <xdr:nvSpPr>
        <xdr:cNvPr id="2" name="Rectangle 2"/>
        <xdr:cNvSpPr>
          <a:spLocks/>
        </xdr:cNvSpPr>
      </xdr:nvSpPr>
      <xdr:spPr>
        <a:xfrm>
          <a:off x="3314700" y="6753225"/>
          <a:ext cx="2952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23</xdr:row>
      <xdr:rowOff>19050</xdr:rowOff>
    </xdr:from>
    <xdr:to>
      <xdr:col>5</xdr:col>
      <xdr:colOff>361950</xdr:colOff>
      <xdr:row>25</xdr:row>
      <xdr:rowOff>171450</xdr:rowOff>
    </xdr:to>
    <xdr:sp>
      <xdr:nvSpPr>
        <xdr:cNvPr id="3" name="Line 3"/>
        <xdr:cNvSpPr>
          <a:spLocks/>
        </xdr:cNvSpPr>
      </xdr:nvSpPr>
      <xdr:spPr>
        <a:xfrm>
          <a:off x="3314700" y="7058025"/>
          <a:ext cx="0" cy="628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23</xdr:row>
      <xdr:rowOff>9525</xdr:rowOff>
    </xdr:from>
    <xdr:to>
      <xdr:col>5</xdr:col>
      <xdr:colOff>361950</xdr:colOff>
      <xdr:row>25</xdr:row>
      <xdr:rowOff>133350</xdr:rowOff>
    </xdr:to>
    <xdr:sp>
      <xdr:nvSpPr>
        <xdr:cNvPr id="4" name="Line 6"/>
        <xdr:cNvSpPr>
          <a:spLocks/>
        </xdr:cNvSpPr>
      </xdr:nvSpPr>
      <xdr:spPr>
        <a:xfrm flipH="1">
          <a:off x="2657475" y="7048500"/>
          <a:ext cx="657225" cy="6000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23</xdr:row>
      <xdr:rowOff>152400</xdr:rowOff>
    </xdr:from>
    <xdr:to>
      <xdr:col>5</xdr:col>
      <xdr:colOff>361950</xdr:colOff>
      <xdr:row>23</xdr:row>
      <xdr:rowOff>209550</xdr:rowOff>
    </xdr:to>
    <xdr:sp>
      <xdr:nvSpPr>
        <xdr:cNvPr id="5" name="Freeform 8"/>
        <xdr:cNvSpPr>
          <a:spLocks/>
        </xdr:cNvSpPr>
      </xdr:nvSpPr>
      <xdr:spPr>
        <a:xfrm>
          <a:off x="3190875" y="7191375"/>
          <a:ext cx="123825" cy="57150"/>
        </a:xfrm>
        <a:custGeom>
          <a:pathLst>
            <a:path h="6" w="13">
              <a:moveTo>
                <a:pt x="0" y="0"/>
              </a:moveTo>
              <a:cubicBezTo>
                <a:pt x="2" y="2"/>
                <a:pt x="4" y="4"/>
                <a:pt x="6" y="5"/>
              </a:cubicBezTo>
              <a:cubicBezTo>
                <a:pt x="8" y="6"/>
                <a:pt x="12" y="5"/>
                <a:pt x="13" y="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24</xdr:row>
      <xdr:rowOff>200025</xdr:rowOff>
    </xdr:from>
    <xdr:to>
      <xdr:col>5</xdr:col>
      <xdr:colOff>228600</xdr:colOff>
      <xdr:row>27</xdr:row>
      <xdr:rowOff>47625</xdr:rowOff>
    </xdr:to>
    <xdr:sp>
      <xdr:nvSpPr>
        <xdr:cNvPr id="6" name="Rectangle 9"/>
        <xdr:cNvSpPr>
          <a:spLocks/>
        </xdr:cNvSpPr>
      </xdr:nvSpPr>
      <xdr:spPr>
        <a:xfrm>
          <a:off x="3057525" y="7477125"/>
          <a:ext cx="1238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xdr:row>
      <xdr:rowOff>200025</xdr:rowOff>
    </xdr:from>
    <xdr:to>
      <xdr:col>6</xdr:col>
      <xdr:colOff>438150</xdr:colOff>
      <xdr:row>27</xdr:row>
      <xdr:rowOff>47625</xdr:rowOff>
    </xdr:to>
    <xdr:sp>
      <xdr:nvSpPr>
        <xdr:cNvPr id="7" name="Rectangle 10"/>
        <xdr:cNvSpPr>
          <a:spLocks/>
        </xdr:cNvSpPr>
      </xdr:nvSpPr>
      <xdr:spPr>
        <a:xfrm>
          <a:off x="3781425" y="7477125"/>
          <a:ext cx="123825" cy="561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323850</xdr:colOff>
      <xdr:row>23</xdr:row>
      <xdr:rowOff>9525</xdr:rowOff>
    </xdr:from>
    <xdr:to>
      <xdr:col>8</xdr:col>
      <xdr:colOff>114300</xdr:colOff>
      <xdr:row>23</xdr:row>
      <xdr:rowOff>9525</xdr:rowOff>
    </xdr:to>
    <xdr:sp>
      <xdr:nvSpPr>
        <xdr:cNvPr id="8" name="Line 11"/>
        <xdr:cNvSpPr>
          <a:spLocks/>
        </xdr:cNvSpPr>
      </xdr:nvSpPr>
      <xdr:spPr>
        <a:xfrm>
          <a:off x="4305300" y="70485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323850</xdr:colOff>
      <xdr:row>25</xdr:row>
      <xdr:rowOff>9525</xdr:rowOff>
    </xdr:from>
    <xdr:to>
      <xdr:col>8</xdr:col>
      <xdr:colOff>114300</xdr:colOff>
      <xdr:row>25</xdr:row>
      <xdr:rowOff>9525</xdr:rowOff>
    </xdr:to>
    <xdr:sp>
      <xdr:nvSpPr>
        <xdr:cNvPr id="9" name="Line 12"/>
        <xdr:cNvSpPr>
          <a:spLocks/>
        </xdr:cNvSpPr>
      </xdr:nvSpPr>
      <xdr:spPr>
        <a:xfrm>
          <a:off x="4305300" y="75247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xdr:row>
      <xdr:rowOff>19050</xdr:rowOff>
    </xdr:from>
    <xdr:to>
      <xdr:col>8</xdr:col>
      <xdr:colOff>0</xdr:colOff>
      <xdr:row>25</xdr:row>
      <xdr:rowOff>38100</xdr:rowOff>
    </xdr:to>
    <xdr:sp>
      <xdr:nvSpPr>
        <xdr:cNvPr id="10" name="Line 13"/>
        <xdr:cNvSpPr>
          <a:spLocks/>
        </xdr:cNvSpPr>
      </xdr:nvSpPr>
      <xdr:spPr>
        <a:xfrm>
          <a:off x="4495800" y="7058025"/>
          <a:ext cx="0" cy="495300"/>
        </a:xfrm>
        <a:prstGeom prst="line">
          <a:avLst/>
        </a:prstGeom>
        <a:noFill/>
        <a:ln w="952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276225</xdr:colOff>
      <xdr:row>24</xdr:row>
      <xdr:rowOff>142875</xdr:rowOff>
    </xdr:from>
    <xdr:to>
      <xdr:col>8</xdr:col>
      <xdr:colOff>0</xdr:colOff>
      <xdr:row>24</xdr:row>
      <xdr:rowOff>142875</xdr:rowOff>
    </xdr:to>
    <xdr:sp>
      <xdr:nvSpPr>
        <xdr:cNvPr id="11" name="Line 15"/>
        <xdr:cNvSpPr>
          <a:spLocks/>
        </xdr:cNvSpPr>
      </xdr:nvSpPr>
      <xdr:spPr>
        <a:xfrm>
          <a:off x="4257675" y="7419975"/>
          <a:ext cx="238125" cy="0"/>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0</xdr:rowOff>
    </xdr:from>
    <xdr:to>
      <xdr:col>13</xdr:col>
      <xdr:colOff>47625</xdr:colOff>
      <xdr:row>25</xdr:row>
      <xdr:rowOff>228600</xdr:rowOff>
    </xdr:to>
    <xdr:sp>
      <xdr:nvSpPr>
        <xdr:cNvPr id="12" name="Rectangle 16"/>
        <xdr:cNvSpPr>
          <a:spLocks/>
        </xdr:cNvSpPr>
      </xdr:nvSpPr>
      <xdr:spPr>
        <a:xfrm>
          <a:off x="6038850" y="6800850"/>
          <a:ext cx="1076325" cy="942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19</xdr:row>
      <xdr:rowOff>200025</xdr:rowOff>
    </xdr:from>
    <xdr:to>
      <xdr:col>11</xdr:col>
      <xdr:colOff>0</xdr:colOff>
      <xdr:row>25</xdr:row>
      <xdr:rowOff>209550</xdr:rowOff>
    </xdr:to>
    <xdr:sp>
      <xdr:nvSpPr>
        <xdr:cNvPr id="13" name="Line 17"/>
        <xdr:cNvSpPr>
          <a:spLocks/>
        </xdr:cNvSpPr>
      </xdr:nvSpPr>
      <xdr:spPr>
        <a:xfrm flipV="1">
          <a:off x="6038850" y="6286500"/>
          <a:ext cx="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25</xdr:row>
      <xdr:rowOff>228600</xdr:rowOff>
    </xdr:from>
    <xdr:to>
      <xdr:col>14</xdr:col>
      <xdr:colOff>0</xdr:colOff>
      <xdr:row>25</xdr:row>
      <xdr:rowOff>228600</xdr:rowOff>
    </xdr:to>
    <xdr:sp>
      <xdr:nvSpPr>
        <xdr:cNvPr id="14" name="Line 18"/>
        <xdr:cNvSpPr>
          <a:spLocks/>
        </xdr:cNvSpPr>
      </xdr:nvSpPr>
      <xdr:spPr>
        <a:xfrm>
          <a:off x="6038850" y="7743825"/>
          <a:ext cx="1543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22</xdr:row>
      <xdr:rowOff>228600</xdr:rowOff>
    </xdr:from>
    <xdr:to>
      <xdr:col>12</xdr:col>
      <xdr:colOff>295275</xdr:colOff>
      <xdr:row>25</xdr:row>
      <xdr:rowOff>19050</xdr:rowOff>
    </xdr:to>
    <xdr:sp>
      <xdr:nvSpPr>
        <xdr:cNvPr id="15" name="Rectangle 19"/>
        <xdr:cNvSpPr>
          <a:spLocks/>
        </xdr:cNvSpPr>
      </xdr:nvSpPr>
      <xdr:spPr>
        <a:xfrm>
          <a:off x="6267450" y="7029450"/>
          <a:ext cx="581025" cy="504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22</xdr:row>
      <xdr:rowOff>152400</xdr:rowOff>
    </xdr:from>
    <xdr:to>
      <xdr:col>11</xdr:col>
      <xdr:colOff>323850</xdr:colOff>
      <xdr:row>23</xdr:row>
      <xdr:rowOff>104775</xdr:rowOff>
    </xdr:to>
    <xdr:sp>
      <xdr:nvSpPr>
        <xdr:cNvPr id="16" name="Oval 20"/>
        <xdr:cNvSpPr>
          <a:spLocks/>
        </xdr:cNvSpPr>
      </xdr:nvSpPr>
      <xdr:spPr>
        <a:xfrm>
          <a:off x="6172200" y="6953250"/>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22</xdr:row>
      <xdr:rowOff>152400</xdr:rowOff>
    </xdr:from>
    <xdr:to>
      <xdr:col>12</xdr:col>
      <xdr:colOff>381000</xdr:colOff>
      <xdr:row>23</xdr:row>
      <xdr:rowOff>104775</xdr:rowOff>
    </xdr:to>
    <xdr:sp>
      <xdr:nvSpPr>
        <xdr:cNvPr id="17" name="Oval 21"/>
        <xdr:cNvSpPr>
          <a:spLocks/>
        </xdr:cNvSpPr>
      </xdr:nvSpPr>
      <xdr:spPr>
        <a:xfrm>
          <a:off x="6743700" y="6953250"/>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24</xdr:row>
      <xdr:rowOff>152400</xdr:rowOff>
    </xdr:from>
    <xdr:to>
      <xdr:col>11</xdr:col>
      <xdr:colOff>323850</xdr:colOff>
      <xdr:row>25</xdr:row>
      <xdr:rowOff>104775</xdr:rowOff>
    </xdr:to>
    <xdr:sp>
      <xdr:nvSpPr>
        <xdr:cNvPr id="18" name="Oval 22"/>
        <xdr:cNvSpPr>
          <a:spLocks/>
        </xdr:cNvSpPr>
      </xdr:nvSpPr>
      <xdr:spPr>
        <a:xfrm>
          <a:off x="6172200" y="7429500"/>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24</xdr:row>
      <xdr:rowOff>152400</xdr:rowOff>
    </xdr:from>
    <xdr:to>
      <xdr:col>12</xdr:col>
      <xdr:colOff>381000</xdr:colOff>
      <xdr:row>25</xdr:row>
      <xdr:rowOff>104775</xdr:rowOff>
    </xdr:to>
    <xdr:sp>
      <xdr:nvSpPr>
        <xdr:cNvPr id="19" name="Oval 23"/>
        <xdr:cNvSpPr>
          <a:spLocks/>
        </xdr:cNvSpPr>
      </xdr:nvSpPr>
      <xdr:spPr>
        <a:xfrm>
          <a:off x="6743700" y="7429500"/>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23</xdr:row>
      <xdr:rowOff>133350</xdr:rowOff>
    </xdr:from>
    <xdr:to>
      <xdr:col>12</xdr:col>
      <xdr:colOff>133350</xdr:colOff>
      <xdr:row>24</xdr:row>
      <xdr:rowOff>104775</xdr:rowOff>
    </xdr:to>
    <xdr:sp>
      <xdr:nvSpPr>
        <xdr:cNvPr id="20" name="Rectangle 24"/>
        <xdr:cNvSpPr>
          <a:spLocks/>
        </xdr:cNvSpPr>
      </xdr:nvSpPr>
      <xdr:spPr>
        <a:xfrm>
          <a:off x="6457950" y="7172325"/>
          <a:ext cx="2286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22</xdr:row>
      <xdr:rowOff>9525</xdr:rowOff>
    </xdr:from>
    <xdr:to>
      <xdr:col>13</xdr:col>
      <xdr:colOff>47625</xdr:colOff>
      <xdr:row>25</xdr:row>
      <xdr:rowOff>228600</xdr:rowOff>
    </xdr:to>
    <xdr:sp>
      <xdr:nvSpPr>
        <xdr:cNvPr id="21" name="Line 25"/>
        <xdr:cNvSpPr>
          <a:spLocks/>
        </xdr:cNvSpPr>
      </xdr:nvSpPr>
      <xdr:spPr>
        <a:xfrm>
          <a:off x="6048375" y="6810375"/>
          <a:ext cx="10668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19050</xdr:rowOff>
    </xdr:from>
    <xdr:to>
      <xdr:col>13</xdr:col>
      <xdr:colOff>47625</xdr:colOff>
      <xdr:row>26</xdr:row>
      <xdr:rowOff>0</xdr:rowOff>
    </xdr:to>
    <xdr:sp>
      <xdr:nvSpPr>
        <xdr:cNvPr id="22" name="Line 26"/>
        <xdr:cNvSpPr>
          <a:spLocks/>
        </xdr:cNvSpPr>
      </xdr:nvSpPr>
      <xdr:spPr>
        <a:xfrm flipV="1">
          <a:off x="6038850" y="6819900"/>
          <a:ext cx="10763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238125</xdr:colOff>
      <xdr:row>21</xdr:row>
      <xdr:rowOff>38100</xdr:rowOff>
    </xdr:from>
    <xdr:to>
      <xdr:col>11</xdr:col>
      <xdr:colOff>238125</xdr:colOff>
      <xdr:row>22</xdr:row>
      <xdr:rowOff>209550</xdr:rowOff>
    </xdr:to>
    <xdr:sp>
      <xdr:nvSpPr>
        <xdr:cNvPr id="23" name="Line 27"/>
        <xdr:cNvSpPr>
          <a:spLocks/>
        </xdr:cNvSpPr>
      </xdr:nvSpPr>
      <xdr:spPr>
        <a:xfrm flipV="1">
          <a:off x="6276975" y="660082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400050</xdr:colOff>
      <xdr:row>21</xdr:row>
      <xdr:rowOff>38100</xdr:rowOff>
    </xdr:from>
    <xdr:to>
      <xdr:col>11</xdr:col>
      <xdr:colOff>400050</xdr:colOff>
      <xdr:row>23</xdr:row>
      <xdr:rowOff>104775</xdr:rowOff>
    </xdr:to>
    <xdr:sp>
      <xdr:nvSpPr>
        <xdr:cNvPr id="24" name="Line 28"/>
        <xdr:cNvSpPr>
          <a:spLocks/>
        </xdr:cNvSpPr>
      </xdr:nvSpPr>
      <xdr:spPr>
        <a:xfrm flipV="1">
          <a:off x="6438900" y="66008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21</xdr:row>
      <xdr:rowOff>66675</xdr:rowOff>
    </xdr:from>
    <xdr:to>
      <xdr:col>11</xdr:col>
      <xdr:colOff>428625</xdr:colOff>
      <xdr:row>21</xdr:row>
      <xdr:rowOff>66675</xdr:rowOff>
    </xdr:to>
    <xdr:sp>
      <xdr:nvSpPr>
        <xdr:cNvPr id="25" name="Line 29"/>
        <xdr:cNvSpPr>
          <a:spLocks/>
        </xdr:cNvSpPr>
      </xdr:nvSpPr>
      <xdr:spPr>
        <a:xfrm>
          <a:off x="6248400" y="66294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333375</xdr:colOff>
      <xdr:row>25</xdr:row>
      <xdr:rowOff>19050</xdr:rowOff>
    </xdr:from>
    <xdr:to>
      <xdr:col>14</xdr:col>
      <xdr:colOff>19050</xdr:colOff>
      <xdr:row>25</xdr:row>
      <xdr:rowOff>19050</xdr:rowOff>
    </xdr:to>
    <xdr:sp>
      <xdr:nvSpPr>
        <xdr:cNvPr id="26" name="Line 30"/>
        <xdr:cNvSpPr>
          <a:spLocks/>
        </xdr:cNvSpPr>
      </xdr:nvSpPr>
      <xdr:spPr>
        <a:xfrm>
          <a:off x="6886575" y="75342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24</xdr:row>
      <xdr:rowOff>104775</xdr:rowOff>
    </xdr:from>
    <xdr:to>
      <xdr:col>14</xdr:col>
      <xdr:colOff>19050</xdr:colOff>
      <xdr:row>24</xdr:row>
      <xdr:rowOff>104775</xdr:rowOff>
    </xdr:to>
    <xdr:sp>
      <xdr:nvSpPr>
        <xdr:cNvPr id="27" name="Line 31"/>
        <xdr:cNvSpPr>
          <a:spLocks/>
        </xdr:cNvSpPr>
      </xdr:nvSpPr>
      <xdr:spPr>
        <a:xfrm>
          <a:off x="6762750" y="73818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504825</xdr:colOff>
      <xdr:row>24</xdr:row>
      <xdr:rowOff>66675</xdr:rowOff>
    </xdr:from>
    <xdr:to>
      <xdr:col>13</xdr:col>
      <xdr:colOff>504825</xdr:colOff>
      <xdr:row>25</xdr:row>
      <xdr:rowOff>47625</xdr:rowOff>
    </xdr:to>
    <xdr:sp>
      <xdr:nvSpPr>
        <xdr:cNvPr id="28" name="Line 32"/>
        <xdr:cNvSpPr>
          <a:spLocks/>
        </xdr:cNvSpPr>
      </xdr:nvSpPr>
      <xdr:spPr>
        <a:xfrm>
          <a:off x="7572375" y="73437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114300</xdr:rowOff>
    </xdr:from>
    <xdr:to>
      <xdr:col>11</xdr:col>
      <xdr:colOff>0</xdr:colOff>
      <xdr:row>28</xdr:row>
      <xdr:rowOff>47625</xdr:rowOff>
    </xdr:to>
    <xdr:sp>
      <xdr:nvSpPr>
        <xdr:cNvPr id="29" name="Line 33"/>
        <xdr:cNvSpPr>
          <a:spLocks/>
        </xdr:cNvSpPr>
      </xdr:nvSpPr>
      <xdr:spPr>
        <a:xfrm>
          <a:off x="6038850" y="7867650"/>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26</xdr:row>
      <xdr:rowOff>114300</xdr:rowOff>
    </xdr:from>
    <xdr:to>
      <xdr:col>13</xdr:col>
      <xdr:colOff>47625</xdr:colOff>
      <xdr:row>28</xdr:row>
      <xdr:rowOff>47625</xdr:rowOff>
    </xdr:to>
    <xdr:sp>
      <xdr:nvSpPr>
        <xdr:cNvPr id="30" name="Line 34"/>
        <xdr:cNvSpPr>
          <a:spLocks/>
        </xdr:cNvSpPr>
      </xdr:nvSpPr>
      <xdr:spPr>
        <a:xfrm>
          <a:off x="7115175" y="7867650"/>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28</xdr:row>
      <xdr:rowOff>0</xdr:rowOff>
    </xdr:from>
    <xdr:to>
      <xdr:col>13</xdr:col>
      <xdr:colOff>85725</xdr:colOff>
      <xdr:row>28</xdr:row>
      <xdr:rowOff>0</xdr:rowOff>
    </xdr:to>
    <xdr:sp>
      <xdr:nvSpPr>
        <xdr:cNvPr id="31" name="Line 35"/>
        <xdr:cNvSpPr>
          <a:spLocks/>
        </xdr:cNvSpPr>
      </xdr:nvSpPr>
      <xdr:spPr>
        <a:xfrm>
          <a:off x="5991225" y="8229600"/>
          <a:ext cx="1162050" cy="0"/>
        </a:xfrm>
        <a:prstGeom prst="line">
          <a:avLst/>
        </a:prstGeom>
        <a:noFill/>
        <a:ln w="952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371475</xdr:colOff>
      <xdr:row>22</xdr:row>
      <xdr:rowOff>9525</xdr:rowOff>
    </xdr:from>
    <xdr:to>
      <xdr:col>10</xdr:col>
      <xdr:colOff>438150</xdr:colOff>
      <xdr:row>22</xdr:row>
      <xdr:rowOff>9525</xdr:rowOff>
    </xdr:to>
    <xdr:sp>
      <xdr:nvSpPr>
        <xdr:cNvPr id="32" name="Line 36"/>
        <xdr:cNvSpPr>
          <a:spLocks/>
        </xdr:cNvSpPr>
      </xdr:nvSpPr>
      <xdr:spPr>
        <a:xfrm flipH="1">
          <a:off x="5381625" y="681037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371475</xdr:colOff>
      <xdr:row>25</xdr:row>
      <xdr:rowOff>228600</xdr:rowOff>
    </xdr:from>
    <xdr:to>
      <xdr:col>10</xdr:col>
      <xdr:colOff>438150</xdr:colOff>
      <xdr:row>25</xdr:row>
      <xdr:rowOff>228600</xdr:rowOff>
    </xdr:to>
    <xdr:sp>
      <xdr:nvSpPr>
        <xdr:cNvPr id="33" name="Line 37"/>
        <xdr:cNvSpPr>
          <a:spLocks/>
        </xdr:cNvSpPr>
      </xdr:nvSpPr>
      <xdr:spPr>
        <a:xfrm flipH="1">
          <a:off x="5381625" y="77438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514350</xdr:colOff>
      <xdr:row>18</xdr:row>
      <xdr:rowOff>0</xdr:rowOff>
    </xdr:from>
    <xdr:to>
      <xdr:col>5</xdr:col>
      <xdr:colOff>190500</xdr:colOff>
      <xdr:row>19</xdr:row>
      <xdr:rowOff>57150</xdr:rowOff>
    </xdr:to>
    <xdr:sp>
      <xdr:nvSpPr>
        <xdr:cNvPr id="34" name="Rectangle 39"/>
        <xdr:cNvSpPr>
          <a:spLocks/>
        </xdr:cNvSpPr>
      </xdr:nvSpPr>
      <xdr:spPr>
        <a:xfrm>
          <a:off x="2600325" y="5848350"/>
          <a:ext cx="542925" cy="29527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17</xdr:row>
      <xdr:rowOff>228600</xdr:rowOff>
    </xdr:from>
    <xdr:to>
      <xdr:col>6</xdr:col>
      <xdr:colOff>400050</xdr:colOff>
      <xdr:row>19</xdr:row>
      <xdr:rowOff>47625</xdr:rowOff>
    </xdr:to>
    <xdr:sp>
      <xdr:nvSpPr>
        <xdr:cNvPr id="35" name="Rectangle 40"/>
        <xdr:cNvSpPr>
          <a:spLocks/>
        </xdr:cNvSpPr>
      </xdr:nvSpPr>
      <xdr:spPr>
        <a:xfrm>
          <a:off x="3181350" y="5838825"/>
          <a:ext cx="685800" cy="29527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17</xdr:row>
      <xdr:rowOff>228600</xdr:rowOff>
    </xdr:from>
    <xdr:to>
      <xdr:col>8</xdr:col>
      <xdr:colOff>257175</xdr:colOff>
      <xdr:row>19</xdr:row>
      <xdr:rowOff>57150</xdr:rowOff>
    </xdr:to>
    <xdr:sp>
      <xdr:nvSpPr>
        <xdr:cNvPr id="36" name="Rectangle 41"/>
        <xdr:cNvSpPr>
          <a:spLocks/>
        </xdr:cNvSpPr>
      </xdr:nvSpPr>
      <xdr:spPr>
        <a:xfrm>
          <a:off x="4029075" y="5838825"/>
          <a:ext cx="723900" cy="3048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419100</xdr:colOff>
      <xdr:row>17</xdr:row>
      <xdr:rowOff>38100</xdr:rowOff>
    </xdr:from>
    <xdr:ext cx="171450" cy="219075"/>
    <xdr:sp>
      <xdr:nvSpPr>
        <xdr:cNvPr id="37" name="Text Box 43"/>
        <xdr:cNvSpPr txBox="1">
          <a:spLocks noChangeArrowheads="1"/>
        </xdr:cNvSpPr>
      </xdr:nvSpPr>
      <xdr:spPr>
        <a:xfrm>
          <a:off x="4400550" y="5648325"/>
          <a:ext cx="171450" cy="219075"/>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①</a:t>
          </a:r>
        </a:p>
      </xdr:txBody>
    </xdr:sp>
    <xdr:clientData/>
  </xdr:oneCellAnchor>
  <xdr:oneCellAnchor>
    <xdr:from>
      <xdr:col>6</xdr:col>
      <xdr:colOff>104775</xdr:colOff>
      <xdr:row>17</xdr:row>
      <xdr:rowOff>38100</xdr:rowOff>
    </xdr:from>
    <xdr:ext cx="171450" cy="219075"/>
    <xdr:sp>
      <xdr:nvSpPr>
        <xdr:cNvPr id="38" name="Text Box 44"/>
        <xdr:cNvSpPr txBox="1">
          <a:spLocks noChangeArrowheads="1"/>
        </xdr:cNvSpPr>
      </xdr:nvSpPr>
      <xdr:spPr>
        <a:xfrm>
          <a:off x="3571875" y="5648325"/>
          <a:ext cx="171450" cy="219075"/>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③</a:t>
          </a:r>
        </a:p>
      </xdr:txBody>
    </xdr:sp>
    <xdr:clientData/>
  </xdr:oneCellAnchor>
  <xdr:oneCellAnchor>
    <xdr:from>
      <xdr:col>4</xdr:col>
      <xdr:colOff>800100</xdr:colOff>
      <xdr:row>17</xdr:row>
      <xdr:rowOff>38100</xdr:rowOff>
    </xdr:from>
    <xdr:ext cx="171450" cy="219075"/>
    <xdr:sp>
      <xdr:nvSpPr>
        <xdr:cNvPr id="39" name="Text Box 45"/>
        <xdr:cNvSpPr txBox="1">
          <a:spLocks noChangeArrowheads="1"/>
        </xdr:cNvSpPr>
      </xdr:nvSpPr>
      <xdr:spPr>
        <a:xfrm>
          <a:off x="2886075" y="5648325"/>
          <a:ext cx="171450" cy="219075"/>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②</a:t>
          </a:r>
        </a:p>
      </xdr:txBody>
    </xdr:sp>
    <xdr:clientData/>
  </xdr:oneCellAnchor>
  <xdr:twoCellAnchor>
    <xdr:from>
      <xdr:col>4</xdr:col>
      <xdr:colOff>0</xdr:colOff>
      <xdr:row>23</xdr:row>
      <xdr:rowOff>0</xdr:rowOff>
    </xdr:from>
    <xdr:to>
      <xdr:col>4</xdr:col>
      <xdr:colOff>400050</xdr:colOff>
      <xdr:row>23</xdr:row>
      <xdr:rowOff>0</xdr:rowOff>
    </xdr:to>
    <xdr:sp>
      <xdr:nvSpPr>
        <xdr:cNvPr id="40" name="Line 46"/>
        <xdr:cNvSpPr>
          <a:spLocks/>
        </xdr:cNvSpPr>
      </xdr:nvSpPr>
      <xdr:spPr>
        <a:xfrm>
          <a:off x="2085975" y="703897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25</xdr:row>
      <xdr:rowOff>0</xdr:rowOff>
    </xdr:from>
    <xdr:to>
      <xdr:col>4</xdr:col>
      <xdr:colOff>381000</xdr:colOff>
      <xdr:row>25</xdr:row>
      <xdr:rowOff>0</xdr:rowOff>
    </xdr:to>
    <xdr:sp>
      <xdr:nvSpPr>
        <xdr:cNvPr id="41" name="Line 47"/>
        <xdr:cNvSpPr>
          <a:spLocks/>
        </xdr:cNvSpPr>
      </xdr:nvSpPr>
      <xdr:spPr>
        <a:xfrm>
          <a:off x="1952625" y="75152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23</xdr:row>
      <xdr:rowOff>9525</xdr:rowOff>
    </xdr:from>
    <xdr:to>
      <xdr:col>4</xdr:col>
      <xdr:colOff>9525</xdr:colOff>
      <xdr:row>24</xdr:row>
      <xdr:rowOff>228600</xdr:rowOff>
    </xdr:to>
    <xdr:sp>
      <xdr:nvSpPr>
        <xdr:cNvPr id="42" name="Line 48"/>
        <xdr:cNvSpPr>
          <a:spLocks/>
        </xdr:cNvSpPr>
      </xdr:nvSpPr>
      <xdr:spPr>
        <a:xfrm>
          <a:off x="2095500" y="7048500"/>
          <a:ext cx="0" cy="457200"/>
        </a:xfrm>
        <a:prstGeom prst="line">
          <a:avLst/>
        </a:prstGeom>
        <a:noFill/>
        <a:ln w="952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24</xdr:row>
      <xdr:rowOff>142875</xdr:rowOff>
    </xdr:from>
    <xdr:to>
      <xdr:col>7</xdr:col>
      <xdr:colOff>104775</xdr:colOff>
      <xdr:row>24</xdr:row>
      <xdr:rowOff>142875</xdr:rowOff>
    </xdr:to>
    <xdr:sp>
      <xdr:nvSpPr>
        <xdr:cNvPr id="43" name="Line 49"/>
        <xdr:cNvSpPr>
          <a:spLocks/>
        </xdr:cNvSpPr>
      </xdr:nvSpPr>
      <xdr:spPr>
        <a:xfrm>
          <a:off x="2695575" y="7419975"/>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9525</xdr:rowOff>
    </xdr:from>
    <xdr:to>
      <xdr:col>10</xdr:col>
      <xdr:colOff>0</xdr:colOff>
      <xdr:row>25</xdr:row>
      <xdr:rowOff>228600</xdr:rowOff>
    </xdr:to>
    <xdr:sp>
      <xdr:nvSpPr>
        <xdr:cNvPr id="44" name="Line 50"/>
        <xdr:cNvSpPr>
          <a:spLocks/>
        </xdr:cNvSpPr>
      </xdr:nvSpPr>
      <xdr:spPr>
        <a:xfrm>
          <a:off x="5524500" y="6810375"/>
          <a:ext cx="0" cy="933450"/>
        </a:xfrm>
        <a:prstGeom prst="line">
          <a:avLst/>
        </a:prstGeom>
        <a:noFill/>
        <a:ln w="952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0</xdr:colOff>
      <xdr:row>0</xdr:row>
      <xdr:rowOff>0</xdr:rowOff>
    </xdr:from>
    <xdr:to>
      <xdr:col>16</xdr:col>
      <xdr:colOff>209550</xdr:colOff>
      <xdr:row>0</xdr:row>
      <xdr:rowOff>1428750</xdr:rowOff>
    </xdr:to>
    <xdr:pic>
      <xdr:nvPicPr>
        <xdr:cNvPr id="45" name="Picture 86" descr="fd_bshybrid_logo">
          <a:hlinkClick r:id="rId3"/>
        </xdr:cNvPr>
        <xdr:cNvPicPr preferRelativeResize="1">
          <a:picLocks noChangeAspect="1"/>
        </xdr:cNvPicPr>
      </xdr:nvPicPr>
      <xdr:blipFill>
        <a:blip r:embed="rId1"/>
        <a:stretch>
          <a:fillRect/>
        </a:stretch>
      </xdr:blipFill>
      <xdr:spPr>
        <a:xfrm>
          <a:off x="1371600" y="0"/>
          <a:ext cx="74485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S71"/>
  <sheetViews>
    <sheetView tabSelected="1" showOutlineSymbols="0" zoomScale="85" zoomScaleNormal="85" zoomScalePageLayoutView="0" workbookViewId="0" topLeftCell="A1">
      <selection activeCell="J9" sqref="J9"/>
    </sheetView>
  </sheetViews>
  <sheetFormatPr defaultColWidth="6.75390625" defaultRowHeight="14.25"/>
  <cols>
    <col min="1" max="1" width="3.50390625" style="2" customWidth="1"/>
    <col min="2" max="2" width="6.75390625" style="2" customWidth="1"/>
    <col min="3" max="3" width="7.75390625" style="2" customWidth="1"/>
    <col min="4" max="4" width="9.375" style="2" customWidth="1"/>
    <col min="5" max="5" width="11.375" style="2" customWidth="1"/>
    <col min="6" max="16384" width="6.75390625" style="2" customWidth="1"/>
  </cols>
  <sheetData>
    <row r="1" ht="133.5" customHeight="1" thickBot="1"/>
    <row r="2" spans="3:17" ht="27" customHeight="1" thickBot="1" thickTop="1">
      <c r="C2" s="86" t="s">
        <v>66</v>
      </c>
      <c r="D2" s="86"/>
      <c r="E2" s="87"/>
      <c r="F2" s="88" t="s">
        <v>0</v>
      </c>
      <c r="G2" s="89"/>
      <c r="H2" s="89"/>
      <c r="I2" s="89"/>
      <c r="J2" s="89"/>
      <c r="K2" s="89"/>
      <c r="L2" s="89"/>
      <c r="M2" s="89"/>
      <c r="N2" s="89"/>
      <c r="O2" s="89"/>
      <c r="P2" s="89"/>
      <c r="Q2" s="89"/>
    </row>
    <row r="3" spans="3:17" ht="18.75" customHeight="1" thickTop="1">
      <c r="C3" s="3"/>
      <c r="D3" s="3"/>
      <c r="E3" s="3"/>
      <c r="F3" s="3"/>
      <c r="G3" s="3"/>
      <c r="H3" s="3"/>
      <c r="I3" s="3"/>
      <c r="J3" s="3"/>
      <c r="K3" s="3"/>
      <c r="L3" s="3"/>
      <c r="M3" s="3"/>
      <c r="N3" s="3"/>
      <c r="O3" s="3"/>
      <c r="P3" s="3"/>
      <c r="Q3" s="3"/>
    </row>
    <row r="4" spans="3:17" ht="18.75" customHeight="1">
      <c r="C4" s="55" t="s">
        <v>67</v>
      </c>
      <c r="D4" s="54"/>
      <c r="E4" s="54"/>
      <c r="F4" s="54"/>
      <c r="G4" s="54"/>
      <c r="H4" s="54"/>
      <c r="I4" s="54"/>
      <c r="J4" s="54"/>
      <c r="K4" s="54"/>
      <c r="L4" s="54"/>
      <c r="M4" s="54"/>
      <c r="N4" s="54"/>
      <c r="O4" s="54"/>
      <c r="P4" s="54"/>
      <c r="Q4" s="54"/>
    </row>
    <row r="5" spans="3:4" ht="18.75" customHeight="1">
      <c r="C5" s="56" t="s">
        <v>68</v>
      </c>
      <c r="D5" s="4" t="s">
        <v>1</v>
      </c>
    </row>
    <row r="6" ht="18.75" customHeight="1"/>
    <row r="7" spans="3:4" ht="18.75" customHeight="1">
      <c r="C7" s="56" t="s">
        <v>69</v>
      </c>
      <c r="D7" s="2" t="s">
        <v>79</v>
      </c>
    </row>
    <row r="8" ht="18.75" customHeight="1"/>
    <row r="9" spans="5:10" ht="18.75" customHeight="1">
      <c r="E9" s="4" t="s">
        <v>2</v>
      </c>
      <c r="J9" s="4" t="s">
        <v>70</v>
      </c>
    </row>
    <row r="10" ht="18.75" customHeight="1"/>
    <row r="11" ht="18.75" customHeight="1">
      <c r="D11" s="4" t="s">
        <v>3</v>
      </c>
    </row>
    <row r="12" ht="18.75" customHeight="1"/>
    <row r="13" spans="3:4" ht="18.75" customHeight="1">
      <c r="C13" s="56" t="s">
        <v>71</v>
      </c>
      <c r="D13" s="2" t="s">
        <v>80</v>
      </c>
    </row>
    <row r="14" ht="18.75" customHeight="1"/>
    <row r="15" ht="18.75" customHeight="1">
      <c r="D15" s="4" t="s">
        <v>72</v>
      </c>
    </row>
    <row r="16" ht="18.75" customHeight="1"/>
    <row r="17" spans="4:11" ht="18.75" customHeight="1">
      <c r="D17" s="4" t="s">
        <v>73</v>
      </c>
      <c r="K17" s="4" t="s">
        <v>4</v>
      </c>
    </row>
    <row r="18" spans="5:7" ht="18.75" customHeight="1">
      <c r="E18" s="5"/>
      <c r="F18" s="6"/>
      <c r="G18" s="7"/>
    </row>
    <row r="19" ht="18.75" customHeight="1">
      <c r="D19" s="4" t="s">
        <v>77</v>
      </c>
    </row>
    <row r="20" ht="18.75" customHeight="1">
      <c r="L20" s="1" t="s">
        <v>5</v>
      </c>
    </row>
    <row r="21" spans="5:12" ht="18.75" customHeight="1">
      <c r="E21" s="4" t="s">
        <v>6</v>
      </c>
      <c r="I21" s="5"/>
      <c r="L21" s="6" t="s">
        <v>7</v>
      </c>
    </row>
    <row r="22" ht="18.75" customHeight="1">
      <c r="E22" s="4"/>
    </row>
    <row r="23" spans="3:5" ht="18.75" customHeight="1">
      <c r="C23" s="8" t="s">
        <v>8</v>
      </c>
      <c r="D23" s="9"/>
      <c r="E23" s="4"/>
    </row>
    <row r="24" spans="3:10" ht="18.75" customHeight="1">
      <c r="C24" s="10"/>
      <c r="D24" s="90" t="s">
        <v>74</v>
      </c>
      <c r="E24" s="4"/>
      <c r="I24" s="6" t="s">
        <v>9</v>
      </c>
      <c r="J24" s="5" t="s">
        <v>10</v>
      </c>
    </row>
    <row r="25" spans="4:15" ht="18.75" customHeight="1">
      <c r="D25" s="90"/>
      <c r="E25" s="4"/>
      <c r="F25" s="2">
        <v>45</v>
      </c>
      <c r="I25" s="57" t="s">
        <v>75</v>
      </c>
      <c r="O25" s="4" t="s">
        <v>12</v>
      </c>
    </row>
    <row r="26" spans="5:15" ht="18.75" customHeight="1">
      <c r="E26" s="4"/>
      <c r="O26" s="6" t="s">
        <v>13</v>
      </c>
    </row>
    <row r="27" ht="18.75" customHeight="1">
      <c r="E27" s="4"/>
    </row>
    <row r="28" ht="18.75" customHeight="1">
      <c r="M28" s="2" t="s">
        <v>14</v>
      </c>
    </row>
    <row r="29" spans="2:5" ht="18.75" customHeight="1" thickBot="1">
      <c r="B29" s="77"/>
      <c r="E29" s="4" t="s">
        <v>15</v>
      </c>
    </row>
    <row r="30" spans="2:19" ht="18.75" customHeight="1" thickBot="1" thickTop="1">
      <c r="B30" s="81" t="s">
        <v>85</v>
      </c>
      <c r="C30" s="58" t="s">
        <v>16</v>
      </c>
      <c r="D30" s="60"/>
      <c r="E30" s="60"/>
      <c r="F30" s="59"/>
      <c r="G30" s="61" t="s">
        <v>82</v>
      </c>
      <c r="H30" s="62">
        <v>1</v>
      </c>
      <c r="I30" s="61" t="s">
        <v>82</v>
      </c>
      <c r="J30" s="62">
        <v>2</v>
      </c>
      <c r="K30" s="61" t="s">
        <v>82</v>
      </c>
      <c r="L30" s="62">
        <v>1</v>
      </c>
      <c r="M30" s="61" t="s">
        <v>89</v>
      </c>
      <c r="N30" s="62">
        <v>3</v>
      </c>
      <c r="O30" s="61"/>
      <c r="P30" s="62"/>
      <c r="Q30" s="63"/>
      <c r="R30" s="64"/>
      <c r="S30" s="11"/>
    </row>
    <row r="31" spans="2:19" ht="18.75" customHeight="1">
      <c r="B31" s="81"/>
      <c r="C31" s="68" t="s">
        <v>17</v>
      </c>
      <c r="D31" s="69"/>
      <c r="E31" s="69"/>
      <c r="F31" s="25" t="s">
        <v>18</v>
      </c>
      <c r="G31" s="38">
        <v>3</v>
      </c>
      <c r="H31" s="70"/>
      <c r="I31" s="38">
        <v>4</v>
      </c>
      <c r="J31" s="70"/>
      <c r="K31" s="38">
        <v>3</v>
      </c>
      <c r="L31" s="70"/>
      <c r="M31" s="38">
        <v>4</v>
      </c>
      <c r="N31" s="70"/>
      <c r="O31" s="38"/>
      <c r="P31" s="70"/>
      <c r="Q31" s="38"/>
      <c r="R31" s="72"/>
      <c r="S31" s="11"/>
    </row>
    <row r="32" spans="2:19" ht="18.75" customHeight="1">
      <c r="B32" s="81"/>
      <c r="C32" s="43" t="s">
        <v>19</v>
      </c>
      <c r="D32" s="10"/>
      <c r="E32" s="10"/>
      <c r="F32" s="12" t="s">
        <v>20</v>
      </c>
      <c r="G32" s="39">
        <v>4950</v>
      </c>
      <c r="H32" s="71"/>
      <c r="I32" s="39">
        <v>4950</v>
      </c>
      <c r="J32" s="71"/>
      <c r="K32" s="39">
        <v>4950</v>
      </c>
      <c r="L32" s="71"/>
      <c r="M32" s="39">
        <v>4950</v>
      </c>
      <c r="N32" s="71"/>
      <c r="O32" s="39"/>
      <c r="P32" s="71"/>
      <c r="Q32" s="39"/>
      <c r="R32" s="71"/>
      <c r="S32" s="11"/>
    </row>
    <row r="33" spans="2:19" ht="18.75" customHeight="1">
      <c r="B33" s="81"/>
      <c r="C33" s="50" t="s">
        <v>21</v>
      </c>
      <c r="D33" s="10"/>
      <c r="E33" s="10"/>
      <c r="F33" s="12" t="s">
        <v>20</v>
      </c>
      <c r="G33" s="39">
        <v>14820</v>
      </c>
      <c r="H33" s="71"/>
      <c r="I33" s="39">
        <v>19760</v>
      </c>
      <c r="J33" s="71"/>
      <c r="K33" s="39">
        <v>14820</v>
      </c>
      <c r="L33" s="71"/>
      <c r="M33" s="39">
        <v>4940</v>
      </c>
      <c r="N33" s="71"/>
      <c r="O33" s="39"/>
      <c r="P33" s="71"/>
      <c r="Q33" s="39"/>
      <c r="R33" s="71"/>
      <c r="S33" s="11"/>
    </row>
    <row r="34" spans="2:19" ht="18.75" customHeight="1">
      <c r="B34" s="81"/>
      <c r="C34" s="94" t="s">
        <v>83</v>
      </c>
      <c r="D34" s="95"/>
      <c r="E34" s="96"/>
      <c r="F34" s="12" t="s">
        <v>22</v>
      </c>
      <c r="G34" s="40">
        <f>IF(G33="","",ROUND(G33/G31,1))</f>
        <v>4940</v>
      </c>
      <c r="H34" s="71"/>
      <c r="I34" s="40">
        <f>IF(I33="","",ROUND(I33/I31,1))</f>
        <v>4940</v>
      </c>
      <c r="J34" s="71"/>
      <c r="K34" s="40">
        <f>IF(K33="","",ROUND(K33/K31,1))</f>
        <v>4940</v>
      </c>
      <c r="L34" s="71"/>
      <c r="M34" s="40">
        <f>IF(M33="","",ROUND(M33/M31,1))</f>
        <v>1235</v>
      </c>
      <c r="N34" s="71"/>
      <c r="O34" s="40">
        <f>IF(O33="","",ROUND(O33/O31,1))</f>
      </c>
      <c r="P34" s="71"/>
      <c r="Q34" s="40">
        <f>IF(Q33="","",ROUND(Q33/Q31,1))</f>
      </c>
      <c r="R34" s="71"/>
      <c r="S34" s="11"/>
    </row>
    <row r="35" spans="2:19" ht="18.75" customHeight="1" thickBot="1">
      <c r="B35" s="81"/>
      <c r="C35" s="65" t="s">
        <v>23</v>
      </c>
      <c r="D35" s="66"/>
      <c r="E35" s="67"/>
      <c r="F35" s="13"/>
      <c r="G35" s="41">
        <f>IF(G32="","",ROUND(G34/G32,3))</f>
        <v>0.998</v>
      </c>
      <c r="H35" s="71"/>
      <c r="I35" s="41">
        <f>IF(I32="","",ROUND(I34/I32,3))</f>
        <v>0.998</v>
      </c>
      <c r="J35" s="71"/>
      <c r="K35" s="41">
        <f>IF(K32="","",ROUND(K34/K32,3))</f>
        <v>0.998</v>
      </c>
      <c r="L35" s="71"/>
      <c r="M35" s="41">
        <f>IF(M32="","",ROUND(M34/M32,3))</f>
        <v>0.249</v>
      </c>
      <c r="N35" s="71"/>
      <c r="O35" s="41">
        <f>IF(O32="","",ROUND(O34/O32,3))</f>
      </c>
      <c r="P35" s="71"/>
      <c r="Q35" s="41">
        <f>IF(Q32="","",ROUND(Q34/Q32,3))</f>
      </c>
      <c r="R35" s="71"/>
      <c r="S35" s="11"/>
    </row>
    <row r="36" spans="2:19" ht="18.75" customHeight="1" thickBot="1">
      <c r="B36" s="82"/>
      <c r="C36" s="97" t="s">
        <v>24</v>
      </c>
      <c r="D36" s="98"/>
      <c r="E36" s="98"/>
      <c r="F36" s="99"/>
      <c r="G36" s="42" t="str">
        <f>IF(G35="","",IF(G35&lt;1,"○","×"))</f>
        <v>○</v>
      </c>
      <c r="H36" s="26"/>
      <c r="I36" s="42" t="str">
        <f>IF(I35="","",IF(I35&lt;1,"○","×"))</f>
        <v>○</v>
      </c>
      <c r="J36" s="26"/>
      <c r="K36" s="42" t="str">
        <f>IF(K35="","",IF(K35&lt;1,"○","×"))</f>
        <v>○</v>
      </c>
      <c r="L36" s="26"/>
      <c r="M36" s="42" t="str">
        <f>IF(M35="","",IF(M35&lt;1,"○","×"))</f>
        <v>○</v>
      </c>
      <c r="N36" s="26"/>
      <c r="O36" s="42">
        <f>IF(O35="","",IF(O35&lt;1,"○","×"))</f>
      </c>
      <c r="P36" s="26"/>
      <c r="Q36" s="42">
        <f>IF(Q35="","",IF(Q35&lt;1,"○","×"))</f>
      </c>
      <c r="R36" s="27"/>
      <c r="S36" s="11"/>
    </row>
    <row r="37" spans="2:19" ht="18.75" customHeight="1">
      <c r="B37" s="83" t="s">
        <v>87</v>
      </c>
      <c r="C37" s="52" t="s">
        <v>25</v>
      </c>
      <c r="D37" s="24"/>
      <c r="E37" s="24"/>
      <c r="F37" s="25" t="s">
        <v>18</v>
      </c>
      <c r="G37" s="38">
        <v>3</v>
      </c>
      <c r="H37" s="26"/>
      <c r="I37" s="38">
        <v>4</v>
      </c>
      <c r="J37" s="26"/>
      <c r="K37" s="38">
        <v>3</v>
      </c>
      <c r="L37" s="26"/>
      <c r="M37" s="38">
        <v>4</v>
      </c>
      <c r="N37" s="26"/>
      <c r="O37" s="38"/>
      <c r="P37" s="26"/>
      <c r="Q37" s="38"/>
      <c r="R37" s="27"/>
      <c r="S37" s="11"/>
    </row>
    <row r="38" spans="2:19" ht="18.75" customHeight="1">
      <c r="B38" s="84"/>
      <c r="C38" s="50" t="s">
        <v>81</v>
      </c>
      <c r="D38" s="10"/>
      <c r="E38" s="10"/>
      <c r="F38" s="12" t="s">
        <v>20</v>
      </c>
      <c r="G38" s="43">
        <f>IF(G37="","",ROUND(G33/G37,1))</f>
        <v>4940</v>
      </c>
      <c r="H38" s="9"/>
      <c r="I38" s="43">
        <f>IF(I37="","",ROUND(I33/I37,1))</f>
        <v>4940</v>
      </c>
      <c r="J38" s="9"/>
      <c r="K38" s="43">
        <f>IF(K37="","",ROUND(K33/K37,1))</f>
        <v>4940</v>
      </c>
      <c r="L38" s="9"/>
      <c r="M38" s="43">
        <f>IF(M37="","",ROUND(M33/M37,1))</f>
        <v>1235</v>
      </c>
      <c r="N38" s="9"/>
      <c r="O38" s="43">
        <f>IF(O37="","",ROUND(O33/O37,1))</f>
      </c>
      <c r="P38" s="9"/>
      <c r="Q38" s="43">
        <f>IF(Q37="","",ROUND(Q33/Q37,1))</f>
      </c>
      <c r="R38" s="9"/>
      <c r="S38" s="11"/>
    </row>
    <row r="39" spans="2:19" ht="18.75" customHeight="1" thickBot="1">
      <c r="B39" s="85"/>
      <c r="C39" s="65" t="s">
        <v>26</v>
      </c>
      <c r="D39" s="67"/>
      <c r="E39" s="67"/>
      <c r="F39" s="14"/>
      <c r="G39" s="44" t="s">
        <v>27</v>
      </c>
      <c r="H39" s="15">
        <v>3</v>
      </c>
      <c r="I39" s="44" t="s">
        <v>27</v>
      </c>
      <c r="J39" s="15">
        <v>4</v>
      </c>
      <c r="K39" s="44" t="s">
        <v>27</v>
      </c>
      <c r="L39" s="15">
        <v>3</v>
      </c>
      <c r="M39" s="44" t="s">
        <v>27</v>
      </c>
      <c r="N39" s="15">
        <v>3</v>
      </c>
      <c r="O39" s="44" t="s">
        <v>27</v>
      </c>
      <c r="P39" s="15"/>
      <c r="Q39" s="44" t="s">
        <v>27</v>
      </c>
      <c r="R39" s="15"/>
      <c r="S39" s="11"/>
    </row>
    <row r="40" spans="2:19" ht="18.75" customHeight="1" thickBot="1">
      <c r="B40" s="83" t="s">
        <v>88</v>
      </c>
      <c r="C40" s="68" t="s">
        <v>86</v>
      </c>
      <c r="D40" s="69"/>
      <c r="E40" s="69"/>
      <c r="F40" s="28"/>
      <c r="G40" s="42" t="s">
        <v>28</v>
      </c>
      <c r="H40" s="25" t="s">
        <v>29</v>
      </c>
      <c r="I40" s="42" t="s">
        <v>28</v>
      </c>
      <c r="J40" s="29" t="s">
        <v>29</v>
      </c>
      <c r="K40" s="42" t="s">
        <v>28</v>
      </c>
      <c r="L40" s="29" t="s">
        <v>29</v>
      </c>
      <c r="M40" s="42" t="s">
        <v>28</v>
      </c>
      <c r="N40" s="29" t="s">
        <v>29</v>
      </c>
      <c r="O40" s="42" t="s">
        <v>28</v>
      </c>
      <c r="P40" s="29" t="s">
        <v>29</v>
      </c>
      <c r="Q40" s="42" t="s">
        <v>28</v>
      </c>
      <c r="R40" s="30" t="s">
        <v>29</v>
      </c>
      <c r="S40" s="11"/>
    </row>
    <row r="41" spans="2:19" ht="18.75" customHeight="1">
      <c r="B41" s="84"/>
      <c r="C41" s="52" t="s">
        <v>30</v>
      </c>
      <c r="D41" s="31"/>
      <c r="E41" s="24"/>
      <c r="F41" s="25" t="s">
        <v>31</v>
      </c>
      <c r="G41" s="73">
        <v>90</v>
      </c>
      <c r="H41" s="74">
        <v>90</v>
      </c>
      <c r="I41" s="73">
        <v>80</v>
      </c>
      <c r="J41" s="75">
        <v>80</v>
      </c>
      <c r="K41" s="73">
        <v>90</v>
      </c>
      <c r="L41" s="75">
        <v>90</v>
      </c>
      <c r="M41" s="73">
        <v>80</v>
      </c>
      <c r="N41" s="75">
        <v>80</v>
      </c>
      <c r="O41" s="73"/>
      <c r="P41" s="75"/>
      <c r="Q41" s="73"/>
      <c r="R41" s="76"/>
      <c r="S41" s="16"/>
    </row>
    <row r="42" spans="2:19" ht="18.75" customHeight="1">
      <c r="B42" s="84"/>
      <c r="C42" s="65" t="s">
        <v>84</v>
      </c>
      <c r="D42" s="67"/>
      <c r="E42" s="67"/>
      <c r="F42" s="12" t="s">
        <v>18</v>
      </c>
      <c r="G42" s="45">
        <v>1</v>
      </c>
      <c r="H42" s="17">
        <v>1</v>
      </c>
      <c r="I42" s="45">
        <v>2</v>
      </c>
      <c r="J42" s="17">
        <v>2</v>
      </c>
      <c r="K42" s="45">
        <v>1</v>
      </c>
      <c r="L42" s="17">
        <v>2</v>
      </c>
      <c r="M42" s="45">
        <v>2</v>
      </c>
      <c r="N42" s="17">
        <v>2</v>
      </c>
      <c r="O42" s="45"/>
      <c r="P42" s="17"/>
      <c r="Q42" s="45"/>
      <c r="R42" s="17"/>
      <c r="S42" s="11"/>
    </row>
    <row r="43" spans="2:19" ht="18.75" customHeight="1">
      <c r="B43" s="84"/>
      <c r="C43" s="50" t="s">
        <v>32</v>
      </c>
      <c r="D43" s="18"/>
      <c r="E43" s="10"/>
      <c r="F43" s="8" t="s">
        <v>33</v>
      </c>
      <c r="G43" s="45">
        <v>0.65</v>
      </c>
      <c r="H43" s="17">
        <v>0.82</v>
      </c>
      <c r="I43" s="45">
        <v>0.7</v>
      </c>
      <c r="J43" s="17">
        <v>0.7</v>
      </c>
      <c r="K43" s="45">
        <v>0.65</v>
      </c>
      <c r="L43" s="17">
        <v>0.19</v>
      </c>
      <c r="M43" s="45">
        <v>0.7</v>
      </c>
      <c r="N43" s="17">
        <v>0.7</v>
      </c>
      <c r="O43" s="45"/>
      <c r="P43" s="17"/>
      <c r="Q43" s="45"/>
      <c r="R43" s="17"/>
      <c r="S43" s="11"/>
    </row>
    <row r="44" spans="2:19" ht="18.75" customHeight="1">
      <c r="B44" s="84"/>
      <c r="C44" s="50" t="s">
        <v>34</v>
      </c>
      <c r="D44" s="18"/>
      <c r="E44" s="10"/>
      <c r="F44" s="8" t="s">
        <v>35</v>
      </c>
      <c r="G44" s="45">
        <v>4400</v>
      </c>
      <c r="H44" s="17">
        <v>3470</v>
      </c>
      <c r="I44" s="45">
        <v>4400</v>
      </c>
      <c r="J44" s="17">
        <v>4400</v>
      </c>
      <c r="K44" s="45">
        <v>4400</v>
      </c>
      <c r="L44" s="17">
        <v>4520</v>
      </c>
      <c r="M44" s="45">
        <v>4400</v>
      </c>
      <c r="N44" s="17">
        <v>4400</v>
      </c>
      <c r="O44" s="45"/>
      <c r="P44" s="17"/>
      <c r="Q44" s="45"/>
      <c r="R44" s="17"/>
      <c r="S44" s="11"/>
    </row>
    <row r="45" spans="2:19" ht="18.75" customHeight="1">
      <c r="B45" s="84"/>
      <c r="C45" s="50" t="s">
        <v>36</v>
      </c>
      <c r="D45" s="10"/>
      <c r="E45" s="10"/>
      <c r="F45" s="8" t="s">
        <v>35</v>
      </c>
      <c r="G45" s="45">
        <v>1500</v>
      </c>
      <c r="H45" s="17">
        <v>1500</v>
      </c>
      <c r="I45" s="45">
        <v>1500</v>
      </c>
      <c r="J45" s="17">
        <v>1500</v>
      </c>
      <c r="K45" s="45">
        <v>1500</v>
      </c>
      <c r="L45" s="17">
        <v>1500</v>
      </c>
      <c r="M45" s="45">
        <v>1500</v>
      </c>
      <c r="N45" s="17">
        <v>1500</v>
      </c>
      <c r="O45" s="45"/>
      <c r="P45" s="17"/>
      <c r="Q45" s="45"/>
      <c r="R45" s="17"/>
      <c r="S45" s="11"/>
    </row>
    <row r="46" spans="2:19" ht="18.75" customHeight="1">
      <c r="B46" s="84"/>
      <c r="C46" s="50" t="s">
        <v>37</v>
      </c>
      <c r="D46" s="10"/>
      <c r="E46" s="10"/>
      <c r="F46" s="8" t="s">
        <v>35</v>
      </c>
      <c r="G46" s="45">
        <v>90</v>
      </c>
      <c r="H46" s="17">
        <v>90</v>
      </c>
      <c r="I46" s="45">
        <v>90</v>
      </c>
      <c r="J46" s="17">
        <v>90</v>
      </c>
      <c r="K46" s="45">
        <v>90</v>
      </c>
      <c r="L46" s="17">
        <v>90</v>
      </c>
      <c r="M46" s="45">
        <v>90</v>
      </c>
      <c r="N46" s="17">
        <v>90</v>
      </c>
      <c r="O46" s="45"/>
      <c r="P46" s="17"/>
      <c r="Q46" s="45"/>
      <c r="R46" s="17"/>
      <c r="S46" s="11"/>
    </row>
    <row r="47" spans="2:19" ht="18.75" customHeight="1">
      <c r="B47" s="84"/>
      <c r="C47" s="50" t="s">
        <v>38</v>
      </c>
      <c r="D47" s="10"/>
      <c r="E47" s="10"/>
      <c r="F47" s="8" t="s">
        <v>64</v>
      </c>
      <c r="G47" s="45">
        <v>385</v>
      </c>
      <c r="H47" s="17">
        <v>385</v>
      </c>
      <c r="I47" s="45">
        <v>385</v>
      </c>
      <c r="J47" s="17">
        <v>385</v>
      </c>
      <c r="K47" s="45">
        <v>385</v>
      </c>
      <c r="L47" s="17">
        <v>385</v>
      </c>
      <c r="M47" s="45">
        <v>385</v>
      </c>
      <c r="N47" s="17">
        <v>385</v>
      </c>
      <c r="O47" s="45"/>
      <c r="P47" s="17"/>
      <c r="Q47" s="45"/>
      <c r="R47" s="17"/>
      <c r="S47" s="11"/>
    </row>
    <row r="48" spans="2:19" ht="18.75" customHeight="1">
      <c r="B48" s="84"/>
      <c r="C48" s="50" t="s">
        <v>39</v>
      </c>
      <c r="D48" s="10"/>
      <c r="E48" s="10"/>
      <c r="F48" s="8" t="s">
        <v>64</v>
      </c>
      <c r="G48" s="45">
        <v>21</v>
      </c>
      <c r="H48" s="17">
        <v>21</v>
      </c>
      <c r="I48" s="45">
        <v>21</v>
      </c>
      <c r="J48" s="17">
        <v>21</v>
      </c>
      <c r="K48" s="45">
        <v>21</v>
      </c>
      <c r="L48" s="17">
        <v>21</v>
      </c>
      <c r="M48" s="45">
        <v>21</v>
      </c>
      <c r="N48" s="17">
        <v>21</v>
      </c>
      <c r="O48" s="45"/>
      <c r="P48" s="17"/>
      <c r="Q48" s="45"/>
      <c r="R48" s="17"/>
      <c r="S48" s="11"/>
    </row>
    <row r="49" spans="2:19" ht="18.75" customHeight="1">
      <c r="B49" s="84"/>
      <c r="C49" s="50" t="s">
        <v>40</v>
      </c>
      <c r="D49" s="10"/>
      <c r="E49" s="10"/>
      <c r="F49" s="8" t="s">
        <v>35</v>
      </c>
      <c r="G49" s="46">
        <f aca="true" t="shared" si="0" ref="G49:R49">IF(G45="","",ROUND(G45-G46,0))</f>
        <v>1410</v>
      </c>
      <c r="H49" s="19">
        <f t="shared" si="0"/>
        <v>1410</v>
      </c>
      <c r="I49" s="46">
        <f t="shared" si="0"/>
        <v>1410</v>
      </c>
      <c r="J49" s="19">
        <f t="shared" si="0"/>
        <v>1410</v>
      </c>
      <c r="K49" s="46">
        <f t="shared" si="0"/>
        <v>1410</v>
      </c>
      <c r="L49" s="19">
        <f t="shared" si="0"/>
        <v>1410</v>
      </c>
      <c r="M49" s="46">
        <f t="shared" si="0"/>
        <v>1410</v>
      </c>
      <c r="N49" s="19">
        <f t="shared" si="0"/>
        <v>1410</v>
      </c>
      <c r="O49" s="46">
        <f t="shared" si="0"/>
      </c>
      <c r="P49" s="19">
        <f t="shared" si="0"/>
      </c>
      <c r="Q49" s="46">
        <f t="shared" si="0"/>
      </c>
      <c r="R49" s="19">
        <f t="shared" si="0"/>
      </c>
      <c r="S49" s="11"/>
    </row>
    <row r="50" spans="2:19" ht="18.75" customHeight="1">
      <c r="B50" s="84"/>
      <c r="C50" s="50" t="s">
        <v>41</v>
      </c>
      <c r="D50" s="10"/>
      <c r="E50" s="10"/>
      <c r="F50" s="8" t="s">
        <v>31</v>
      </c>
      <c r="G50" s="46">
        <f aca="true" t="shared" si="1" ref="G50:R50">IF(G45="","",ROUND((G45-G46)*0.875,1))</f>
        <v>1233.8</v>
      </c>
      <c r="H50" s="19">
        <f t="shared" si="1"/>
        <v>1233.8</v>
      </c>
      <c r="I50" s="46">
        <f t="shared" si="1"/>
        <v>1233.8</v>
      </c>
      <c r="J50" s="19">
        <f t="shared" si="1"/>
        <v>1233.8</v>
      </c>
      <c r="K50" s="46">
        <f t="shared" si="1"/>
        <v>1233.8</v>
      </c>
      <c r="L50" s="19">
        <f t="shared" si="1"/>
        <v>1233.8</v>
      </c>
      <c r="M50" s="46">
        <f t="shared" si="1"/>
        <v>1233.8</v>
      </c>
      <c r="N50" s="19">
        <f t="shared" si="1"/>
        <v>1233.8</v>
      </c>
      <c r="O50" s="46">
        <f t="shared" si="1"/>
      </c>
      <c r="P50" s="19">
        <f t="shared" si="1"/>
      </c>
      <c r="Q50" s="46">
        <f t="shared" si="1"/>
      </c>
      <c r="R50" s="19">
        <f t="shared" si="1"/>
      </c>
      <c r="S50" s="11"/>
    </row>
    <row r="51" spans="2:19" ht="18.75" customHeight="1">
      <c r="B51" s="84"/>
      <c r="C51" s="53" t="s">
        <v>42</v>
      </c>
      <c r="D51" s="18"/>
      <c r="E51" s="20" t="s">
        <v>43</v>
      </c>
      <c r="F51" s="8" t="s">
        <v>20</v>
      </c>
      <c r="G51" s="43">
        <f>IF(G42="","",ROUND($G38*G42,1))</f>
        <v>4940</v>
      </c>
      <c r="H51" s="21">
        <f>IF(H42="","",ROUND($G38*H42,1))</f>
        <v>4940</v>
      </c>
      <c r="I51" s="43">
        <f>IF(I42="","",ROUND($I38*I42,1))</f>
        <v>9880</v>
      </c>
      <c r="J51" s="21">
        <f>IF(J42="","",ROUND($I38*J42,1))</f>
        <v>9880</v>
      </c>
      <c r="K51" s="43">
        <f>IF(K42="","",ROUND($K38*K42,1))</f>
        <v>4940</v>
      </c>
      <c r="L51" s="21">
        <f>IF(L42="","",ROUND($K38*L42,1))</f>
        <v>9880</v>
      </c>
      <c r="M51" s="43">
        <f>IF(M42="","",ROUND($M38*M42,1))</f>
        <v>2470</v>
      </c>
      <c r="N51" s="21">
        <f>IF(N42="","",ROUND($M38*N42,1))</f>
        <v>2470</v>
      </c>
      <c r="O51" s="43">
        <f>IF(O42="","",ROUND($O38*O42,1))</f>
      </c>
      <c r="P51" s="21">
        <f>IF(P42="","",ROUND($O38*P42,1))</f>
      </c>
      <c r="Q51" s="43">
        <f>IF(Q42="","",ROUND($Q38*Q42,1))</f>
      </c>
      <c r="R51" s="21">
        <f>IF(R42="","",ROUND($Q38*R42,1))</f>
      </c>
      <c r="S51" s="11"/>
    </row>
    <row r="52" spans="2:19" ht="18.75" customHeight="1" thickBot="1">
      <c r="B52" s="84"/>
      <c r="C52" s="50" t="s">
        <v>44</v>
      </c>
      <c r="D52" s="10"/>
      <c r="E52" s="20" t="s">
        <v>45</v>
      </c>
      <c r="F52" s="8" t="s">
        <v>46</v>
      </c>
      <c r="G52" s="43">
        <f aca="true" t="shared" si="2" ref="G52:R52">IF(G43="","",ROUND(G51*G43,1))</f>
        <v>3211</v>
      </c>
      <c r="H52" s="21">
        <f t="shared" si="2"/>
        <v>4050.8</v>
      </c>
      <c r="I52" s="43">
        <f t="shared" si="2"/>
        <v>6916</v>
      </c>
      <c r="J52" s="21">
        <f t="shared" si="2"/>
        <v>6916</v>
      </c>
      <c r="K52" s="43">
        <f t="shared" si="2"/>
        <v>3211</v>
      </c>
      <c r="L52" s="21">
        <f t="shared" si="2"/>
        <v>1877.2</v>
      </c>
      <c r="M52" s="43">
        <f t="shared" si="2"/>
        <v>1729</v>
      </c>
      <c r="N52" s="21">
        <f t="shared" si="2"/>
        <v>1729</v>
      </c>
      <c r="O52" s="43">
        <f t="shared" si="2"/>
      </c>
      <c r="P52" s="21">
        <f t="shared" si="2"/>
      </c>
      <c r="Q52" s="43">
        <f t="shared" si="2"/>
      </c>
      <c r="R52" s="21">
        <f t="shared" si="2"/>
      </c>
      <c r="S52" s="11"/>
    </row>
    <row r="53" spans="2:19" ht="18.75" customHeight="1">
      <c r="B53" s="84"/>
      <c r="C53" s="91" t="s">
        <v>47</v>
      </c>
      <c r="D53" s="47" t="s">
        <v>48</v>
      </c>
      <c r="E53" s="24"/>
      <c r="F53" s="29" t="s">
        <v>65</v>
      </c>
      <c r="G53" s="47">
        <f aca="true" t="shared" si="3" ref="G53:R53">IF(G47="","",ROUND(G52*10^6/(0.9*G47*(G45-G46)*10^2),1))</f>
        <v>65.7</v>
      </c>
      <c r="H53" s="32">
        <f t="shared" si="3"/>
        <v>82.9</v>
      </c>
      <c r="I53" s="47">
        <f t="shared" si="3"/>
        <v>141.6</v>
      </c>
      <c r="J53" s="32">
        <f t="shared" si="3"/>
        <v>141.6</v>
      </c>
      <c r="K53" s="47">
        <f t="shared" si="3"/>
        <v>65.7</v>
      </c>
      <c r="L53" s="32">
        <f t="shared" si="3"/>
        <v>38.4</v>
      </c>
      <c r="M53" s="47">
        <f t="shared" si="3"/>
        <v>35.4</v>
      </c>
      <c r="N53" s="32">
        <f t="shared" si="3"/>
        <v>35.4</v>
      </c>
      <c r="O53" s="47">
        <f t="shared" si="3"/>
      </c>
      <c r="P53" s="32">
        <f t="shared" si="3"/>
      </c>
      <c r="Q53" s="47">
        <f t="shared" si="3"/>
      </c>
      <c r="R53" s="33">
        <f t="shared" si="3"/>
      </c>
      <c r="S53" s="11"/>
    </row>
    <row r="54" spans="2:19" ht="18.75" customHeight="1">
      <c r="B54" s="84"/>
      <c r="C54" s="92"/>
      <c r="D54" s="50" t="s">
        <v>49</v>
      </c>
      <c r="E54" s="22" t="s">
        <v>50</v>
      </c>
      <c r="F54" s="8" t="s">
        <v>18</v>
      </c>
      <c r="G54" s="43">
        <f aca="true" t="shared" si="4" ref="G54:R54">IF(G$53="","",ROUNDUP(G$53/2.87,0))</f>
        <v>23</v>
      </c>
      <c r="H54" s="21">
        <f t="shared" si="4"/>
        <v>29</v>
      </c>
      <c r="I54" s="43">
        <f t="shared" si="4"/>
        <v>50</v>
      </c>
      <c r="J54" s="21">
        <f t="shared" si="4"/>
        <v>50</v>
      </c>
      <c r="K54" s="36">
        <f t="shared" si="4"/>
        <v>23</v>
      </c>
      <c r="L54" s="21">
        <f t="shared" si="4"/>
        <v>14</v>
      </c>
      <c r="M54" s="36">
        <f t="shared" si="4"/>
        <v>13</v>
      </c>
      <c r="N54" s="21">
        <f t="shared" si="4"/>
        <v>13</v>
      </c>
      <c r="O54" s="36">
        <f t="shared" si="4"/>
      </c>
      <c r="P54" s="21">
        <f t="shared" si="4"/>
      </c>
      <c r="Q54" s="36">
        <f t="shared" si="4"/>
      </c>
      <c r="R54" s="21">
        <f t="shared" si="4"/>
      </c>
      <c r="S54" s="11"/>
    </row>
    <row r="55" spans="2:19" ht="18.75" customHeight="1">
      <c r="B55" s="84"/>
      <c r="C55" s="92"/>
      <c r="D55" s="51"/>
      <c r="E55" s="22" t="s">
        <v>51</v>
      </c>
      <c r="F55" s="8" t="s">
        <v>18</v>
      </c>
      <c r="G55" s="43">
        <f aca="true" t="shared" si="5" ref="G55:R55">IF(G$53="","",ROUNDUP(G$53/3.87,0))</f>
        <v>17</v>
      </c>
      <c r="H55" s="21">
        <f t="shared" si="5"/>
        <v>22</v>
      </c>
      <c r="I55" s="43">
        <f t="shared" si="5"/>
        <v>37</v>
      </c>
      <c r="J55" s="21">
        <f t="shared" si="5"/>
        <v>37</v>
      </c>
      <c r="K55" s="43">
        <f t="shared" si="5"/>
        <v>17</v>
      </c>
      <c r="L55" s="21">
        <f t="shared" si="5"/>
        <v>10</v>
      </c>
      <c r="M55" s="43">
        <f t="shared" si="5"/>
        <v>10</v>
      </c>
      <c r="N55" s="21">
        <f t="shared" si="5"/>
        <v>10</v>
      </c>
      <c r="O55" s="43">
        <f t="shared" si="5"/>
      </c>
      <c r="P55" s="21">
        <f t="shared" si="5"/>
      </c>
      <c r="Q55" s="43">
        <f t="shared" si="5"/>
      </c>
      <c r="R55" s="34">
        <f t="shared" si="5"/>
      </c>
      <c r="S55" s="11"/>
    </row>
    <row r="56" spans="2:19" ht="18.75" customHeight="1">
      <c r="B56" s="84"/>
      <c r="C56" s="92"/>
      <c r="D56" s="51"/>
      <c r="E56" s="22" t="s">
        <v>52</v>
      </c>
      <c r="F56" s="8" t="s">
        <v>18</v>
      </c>
      <c r="G56" s="43">
        <f aca="true" t="shared" si="6" ref="G56:R56">IF(G$53="","",ROUNDUP(G$53/5.07,0))</f>
        <v>13</v>
      </c>
      <c r="H56" s="37">
        <f t="shared" si="6"/>
        <v>17</v>
      </c>
      <c r="I56" s="43">
        <f t="shared" si="6"/>
        <v>28</v>
      </c>
      <c r="J56" s="37">
        <f t="shared" si="6"/>
        <v>28</v>
      </c>
      <c r="K56" s="43">
        <f t="shared" si="6"/>
        <v>13</v>
      </c>
      <c r="L56" s="37">
        <f t="shared" si="6"/>
        <v>8</v>
      </c>
      <c r="M56" s="43">
        <f t="shared" si="6"/>
        <v>7</v>
      </c>
      <c r="N56" s="37">
        <f t="shared" si="6"/>
        <v>7</v>
      </c>
      <c r="O56" s="43">
        <f t="shared" si="6"/>
      </c>
      <c r="P56" s="37">
        <f t="shared" si="6"/>
      </c>
      <c r="Q56" s="43">
        <f t="shared" si="6"/>
      </c>
      <c r="R56" s="35">
        <f t="shared" si="6"/>
      </c>
      <c r="S56" s="11"/>
    </row>
    <row r="57" spans="2:19" ht="18.75" customHeight="1">
      <c r="B57" s="84"/>
      <c r="C57" s="92"/>
      <c r="D57" s="50" t="s">
        <v>53</v>
      </c>
      <c r="E57" s="21" t="s">
        <v>54</v>
      </c>
      <c r="F57" s="8" t="s">
        <v>11</v>
      </c>
      <c r="G57" s="48" t="s">
        <v>55</v>
      </c>
      <c r="H57" s="23" t="s">
        <v>55</v>
      </c>
      <c r="I57" s="48" t="s">
        <v>55</v>
      </c>
      <c r="J57" s="23" t="s">
        <v>55</v>
      </c>
      <c r="K57" s="48" t="s">
        <v>55</v>
      </c>
      <c r="L57" s="23" t="s">
        <v>55</v>
      </c>
      <c r="M57" s="48" t="s">
        <v>55</v>
      </c>
      <c r="N57" s="23" t="s">
        <v>55</v>
      </c>
      <c r="O57" s="48"/>
      <c r="P57" s="23"/>
      <c r="Q57" s="48"/>
      <c r="R57" s="23"/>
      <c r="S57" s="11"/>
    </row>
    <row r="58" spans="2:19" ht="18.75" customHeight="1" thickBot="1">
      <c r="B58" s="84"/>
      <c r="C58" s="93"/>
      <c r="D58" s="50"/>
      <c r="E58" s="21" t="s">
        <v>56</v>
      </c>
      <c r="F58" s="8" t="s">
        <v>18</v>
      </c>
      <c r="G58" s="48">
        <v>17</v>
      </c>
      <c r="H58" s="23">
        <v>17</v>
      </c>
      <c r="I58" s="48">
        <v>28</v>
      </c>
      <c r="J58" s="23">
        <v>28</v>
      </c>
      <c r="K58" s="48">
        <v>17</v>
      </c>
      <c r="L58" s="23">
        <v>17</v>
      </c>
      <c r="M58" s="48">
        <v>17</v>
      </c>
      <c r="N58" s="23">
        <v>17</v>
      </c>
      <c r="O58" s="48"/>
      <c r="P58" s="23"/>
      <c r="Q58" s="48"/>
      <c r="R58" s="23"/>
      <c r="S58" s="11"/>
    </row>
    <row r="59" spans="2:19" ht="18.75" customHeight="1">
      <c r="B59" s="84"/>
      <c r="C59" s="91" t="s">
        <v>57</v>
      </c>
      <c r="D59" s="52" t="s">
        <v>58</v>
      </c>
      <c r="E59" s="24"/>
      <c r="F59" s="29" t="s">
        <v>59</v>
      </c>
      <c r="G59" s="47">
        <f aca="true" t="shared" si="7" ref="G59:R59">IF(G57="","",IF(G57="D25",ROUND(5.07*G58*100/((G44/10)*(G49/10)),3),IF(G57="D22",ROUND(3.87*G58*100/((G44/10)*(G49/10)),3),IF(G57="D19",ROUND(2.87*G58*100/((G44/10)*(G49/10)),3),""))))</f>
        <v>0.139</v>
      </c>
      <c r="H59" s="32">
        <f t="shared" si="7"/>
        <v>0.176</v>
      </c>
      <c r="I59" s="47">
        <f t="shared" si="7"/>
        <v>0.229</v>
      </c>
      <c r="J59" s="32">
        <f t="shared" si="7"/>
        <v>0.229</v>
      </c>
      <c r="K59" s="47">
        <f t="shared" si="7"/>
        <v>0.139</v>
      </c>
      <c r="L59" s="32">
        <f t="shared" si="7"/>
        <v>0.135</v>
      </c>
      <c r="M59" s="47">
        <f t="shared" si="7"/>
        <v>0.139</v>
      </c>
      <c r="N59" s="32">
        <f t="shared" si="7"/>
        <v>0.139</v>
      </c>
      <c r="O59" s="47">
        <f t="shared" si="7"/>
      </c>
      <c r="P59" s="32">
        <f t="shared" si="7"/>
      </c>
      <c r="Q59" s="47">
        <f t="shared" si="7"/>
      </c>
      <c r="R59" s="33">
        <f t="shared" si="7"/>
      </c>
      <c r="S59" s="11"/>
    </row>
    <row r="60" spans="2:19" ht="18.75" customHeight="1">
      <c r="B60" s="84"/>
      <c r="C60" s="92"/>
      <c r="D60" s="50" t="s">
        <v>60</v>
      </c>
      <c r="E60" s="10"/>
      <c r="F60" s="10"/>
      <c r="G60" s="43">
        <f aca="true" t="shared" si="8" ref="G60:R60">IF(G51="","",ROUND(G52*100/(G51*(G49/10)),2))</f>
        <v>0.46</v>
      </c>
      <c r="H60" s="21">
        <f t="shared" si="8"/>
        <v>0.58</v>
      </c>
      <c r="I60" s="43">
        <f t="shared" si="8"/>
        <v>0.5</v>
      </c>
      <c r="J60" s="21">
        <f t="shared" si="8"/>
        <v>0.5</v>
      </c>
      <c r="K60" s="43">
        <f t="shared" si="8"/>
        <v>0.46</v>
      </c>
      <c r="L60" s="21">
        <f t="shared" si="8"/>
        <v>0.13</v>
      </c>
      <c r="M60" s="43">
        <f t="shared" si="8"/>
        <v>0.5</v>
      </c>
      <c r="N60" s="21">
        <f t="shared" si="8"/>
        <v>0.5</v>
      </c>
      <c r="O60" s="43">
        <f t="shared" si="8"/>
      </c>
      <c r="P60" s="21">
        <f t="shared" si="8"/>
      </c>
      <c r="Q60" s="43">
        <f t="shared" si="8"/>
      </c>
      <c r="R60" s="21">
        <f t="shared" si="8"/>
      </c>
      <c r="S60" s="11"/>
    </row>
    <row r="61" spans="2:19" ht="18.75" customHeight="1">
      <c r="B61" s="84"/>
      <c r="C61" s="92"/>
      <c r="D61" s="50" t="s">
        <v>61</v>
      </c>
      <c r="E61" s="10"/>
      <c r="F61" s="10"/>
      <c r="G61" s="43">
        <f aca="true" t="shared" si="9" ref="G61:R61">IF(G60="","",IF(G60&gt;3,3,IF(AND(G60&gt;0.5,G60&lt;=3),G60,IF(G60&lt;=0.5,0.5,""))))</f>
        <v>0.5</v>
      </c>
      <c r="H61" s="21">
        <f t="shared" si="9"/>
        <v>0.58</v>
      </c>
      <c r="I61" s="43">
        <f t="shared" si="9"/>
        <v>0.5</v>
      </c>
      <c r="J61" s="21">
        <f t="shared" si="9"/>
        <v>0.5</v>
      </c>
      <c r="K61" s="43">
        <f t="shared" si="9"/>
        <v>0.5</v>
      </c>
      <c r="L61" s="21">
        <f t="shared" si="9"/>
        <v>0.5</v>
      </c>
      <c r="M61" s="43">
        <f t="shared" si="9"/>
        <v>0.5</v>
      </c>
      <c r="N61" s="21">
        <f t="shared" si="9"/>
        <v>0.5</v>
      </c>
      <c r="O61" s="43">
        <f t="shared" si="9"/>
      </c>
      <c r="P61" s="21">
        <f t="shared" si="9"/>
      </c>
      <c r="Q61" s="43">
        <f t="shared" si="9"/>
      </c>
      <c r="R61" s="21">
        <f t="shared" si="9"/>
      </c>
      <c r="S61" s="11"/>
    </row>
    <row r="62" spans="2:19" ht="18.75" customHeight="1">
      <c r="B62" s="84"/>
      <c r="C62" s="92"/>
      <c r="D62" s="50" t="s">
        <v>76</v>
      </c>
      <c r="E62" s="10"/>
      <c r="F62" s="10"/>
      <c r="G62" s="43">
        <f aca="true" t="shared" si="10" ref="G62:R62">IF(G59="","",ROUND(G59^0.23,3))</f>
        <v>0.635</v>
      </c>
      <c r="H62" s="21">
        <f t="shared" si="10"/>
        <v>0.671</v>
      </c>
      <c r="I62" s="43">
        <f t="shared" si="10"/>
        <v>0.712</v>
      </c>
      <c r="J62" s="21">
        <f t="shared" si="10"/>
        <v>0.712</v>
      </c>
      <c r="K62" s="43">
        <f t="shared" si="10"/>
        <v>0.635</v>
      </c>
      <c r="L62" s="21">
        <f t="shared" si="10"/>
        <v>0.631</v>
      </c>
      <c r="M62" s="43">
        <f t="shared" si="10"/>
        <v>0.635</v>
      </c>
      <c r="N62" s="21">
        <f t="shared" si="10"/>
        <v>0.635</v>
      </c>
      <c r="O62" s="43">
        <f t="shared" si="10"/>
      </c>
      <c r="P62" s="21">
        <f t="shared" si="10"/>
      </c>
      <c r="Q62" s="43">
        <f t="shared" si="10"/>
      </c>
      <c r="R62" s="21">
        <f t="shared" si="10"/>
      </c>
      <c r="S62" s="11"/>
    </row>
    <row r="63" spans="2:19" ht="18.75" customHeight="1">
      <c r="B63" s="84"/>
      <c r="C63" s="92"/>
      <c r="D63" s="50" t="s">
        <v>62</v>
      </c>
      <c r="E63" s="10"/>
      <c r="F63" s="10"/>
      <c r="G63" s="43">
        <f aca="true" t="shared" si="11" ref="G63:R63">IF(G48="","",ROUND(G48+18,0))</f>
        <v>39</v>
      </c>
      <c r="H63" s="21">
        <f t="shared" si="11"/>
        <v>39</v>
      </c>
      <c r="I63" s="43">
        <f t="shared" si="11"/>
        <v>39</v>
      </c>
      <c r="J63" s="21">
        <f t="shared" si="11"/>
        <v>39</v>
      </c>
      <c r="K63" s="43">
        <f t="shared" si="11"/>
        <v>39</v>
      </c>
      <c r="L63" s="21">
        <f t="shared" si="11"/>
        <v>39</v>
      </c>
      <c r="M63" s="43">
        <f t="shared" si="11"/>
        <v>39</v>
      </c>
      <c r="N63" s="21">
        <f t="shared" si="11"/>
        <v>39</v>
      </c>
      <c r="O63" s="43">
        <f t="shared" si="11"/>
      </c>
      <c r="P63" s="21">
        <f t="shared" si="11"/>
      </c>
      <c r="Q63" s="43">
        <f t="shared" si="11"/>
      </c>
      <c r="R63" s="21">
        <f t="shared" si="11"/>
      </c>
      <c r="S63" s="11"/>
    </row>
    <row r="64" spans="2:19" ht="18.75" customHeight="1">
      <c r="B64" s="84"/>
      <c r="C64" s="92"/>
      <c r="D64" s="50" t="s">
        <v>78</v>
      </c>
      <c r="E64" s="10"/>
      <c r="F64" s="10"/>
      <c r="G64" s="43">
        <f aca="true" t="shared" si="12" ref="G64:R64">IF(G44="","",ROUND(0.053*G62*G63*G44*G50/((G61+0.12)*10^3),1))</f>
        <v>11492.6</v>
      </c>
      <c r="H64" s="21">
        <f t="shared" si="12"/>
        <v>8482.8</v>
      </c>
      <c r="I64" s="43">
        <f t="shared" si="12"/>
        <v>12886.2</v>
      </c>
      <c r="J64" s="21">
        <f t="shared" si="12"/>
        <v>12886.2</v>
      </c>
      <c r="K64" s="43">
        <f t="shared" si="12"/>
        <v>11492.6</v>
      </c>
      <c r="L64" s="21">
        <f t="shared" si="12"/>
        <v>11731.7</v>
      </c>
      <c r="M64" s="43">
        <f t="shared" si="12"/>
        <v>11492.6</v>
      </c>
      <c r="N64" s="21">
        <f t="shared" si="12"/>
        <v>11492.6</v>
      </c>
      <c r="O64" s="43">
        <f t="shared" si="12"/>
      </c>
      <c r="P64" s="21">
        <f t="shared" si="12"/>
      </c>
      <c r="Q64" s="43">
        <f t="shared" si="12"/>
      </c>
      <c r="R64" s="21">
        <f t="shared" si="12"/>
      </c>
      <c r="S64" s="11"/>
    </row>
    <row r="65" spans="2:19" ht="18.75" customHeight="1" thickBot="1">
      <c r="B65" s="85"/>
      <c r="C65" s="93"/>
      <c r="D65" s="50" t="s">
        <v>63</v>
      </c>
      <c r="E65" s="10"/>
      <c r="F65" s="10"/>
      <c r="G65" s="43">
        <f aca="true" t="shared" si="13" ref="G65:R65">IF(G64="","",ROUND(G64/G51,2))</f>
        <v>2.33</v>
      </c>
      <c r="H65" s="21">
        <f t="shared" si="13"/>
        <v>1.72</v>
      </c>
      <c r="I65" s="43">
        <f t="shared" si="13"/>
        <v>1.3</v>
      </c>
      <c r="J65" s="21">
        <f t="shared" si="13"/>
        <v>1.3</v>
      </c>
      <c r="K65" s="43">
        <f t="shared" si="13"/>
        <v>2.33</v>
      </c>
      <c r="L65" s="21">
        <f t="shared" si="13"/>
        <v>1.19</v>
      </c>
      <c r="M65" s="43">
        <f t="shared" si="13"/>
        <v>4.65</v>
      </c>
      <c r="N65" s="21">
        <f t="shared" si="13"/>
        <v>4.65</v>
      </c>
      <c r="O65" s="43">
        <f t="shared" si="13"/>
      </c>
      <c r="P65" s="21">
        <f t="shared" si="13"/>
      </c>
      <c r="Q65" s="43">
        <f t="shared" si="13"/>
      </c>
      <c r="R65" s="21">
        <f t="shared" si="13"/>
      </c>
      <c r="S65" s="11"/>
    </row>
    <row r="66" spans="2:19" ht="18.75" customHeight="1" thickBot="1">
      <c r="B66" s="78"/>
      <c r="C66" s="79" t="s">
        <v>24</v>
      </c>
      <c r="D66" s="80"/>
      <c r="E66" s="69"/>
      <c r="F66" s="28"/>
      <c r="G66" s="49" t="str">
        <f aca="true" t="shared" si="14" ref="G66:R66">IF(G65="","",IF(G65="","",IF(G65&gt;1,"○","×")))</f>
        <v>○</v>
      </c>
      <c r="H66" s="29" t="str">
        <f t="shared" si="14"/>
        <v>○</v>
      </c>
      <c r="I66" s="49" t="str">
        <f t="shared" si="14"/>
        <v>○</v>
      </c>
      <c r="J66" s="29" t="str">
        <f t="shared" si="14"/>
        <v>○</v>
      </c>
      <c r="K66" s="49" t="str">
        <f t="shared" si="14"/>
        <v>○</v>
      </c>
      <c r="L66" s="29" t="str">
        <f t="shared" si="14"/>
        <v>○</v>
      </c>
      <c r="M66" s="49" t="str">
        <f t="shared" si="14"/>
        <v>○</v>
      </c>
      <c r="N66" s="29" t="str">
        <f t="shared" si="14"/>
        <v>○</v>
      </c>
      <c r="O66" s="49">
        <f t="shared" si="14"/>
      </c>
      <c r="P66" s="29">
        <f t="shared" si="14"/>
      </c>
      <c r="Q66" s="49">
        <f t="shared" si="14"/>
      </c>
      <c r="R66" s="30">
        <f t="shared" si="14"/>
      </c>
      <c r="S66" s="11"/>
    </row>
    <row r="67" spans="2:18" ht="18.75" customHeight="1" thickTop="1">
      <c r="B67" s="3"/>
      <c r="C67" s="3"/>
      <c r="D67" s="3"/>
      <c r="E67" s="3"/>
      <c r="F67" s="3"/>
      <c r="G67" s="3"/>
      <c r="H67" s="3"/>
      <c r="I67" s="3"/>
      <c r="J67" s="3"/>
      <c r="K67" s="3"/>
      <c r="L67" s="3"/>
      <c r="M67" s="3"/>
      <c r="N67" s="3"/>
      <c r="O67" s="3"/>
      <c r="P67" s="3"/>
      <c r="Q67" s="3"/>
      <c r="R67" s="3"/>
    </row>
    <row r="71" ht="14.25">
      <c r="E71" s="54"/>
    </row>
  </sheetData>
  <sheetProtection/>
  <mergeCells count="10">
    <mergeCell ref="B30:B36"/>
    <mergeCell ref="B37:B39"/>
    <mergeCell ref="B40:B65"/>
    <mergeCell ref="C2:E2"/>
    <mergeCell ref="F2:Q2"/>
    <mergeCell ref="D24:D25"/>
    <mergeCell ref="C59:C65"/>
    <mergeCell ref="C53:C58"/>
    <mergeCell ref="C34:E34"/>
    <mergeCell ref="C36:F36"/>
  </mergeCells>
  <printOptions horizontalCentered="1"/>
  <pageMargins left="0.5" right="0.27569444444444446" top="0.27569444444444446" bottom="0.27569444444444446" header="0.512" footer="0.512"/>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ueno2</cp:lastModifiedBy>
  <cp:lastPrinted>2012-04-10T01:42:03Z</cp:lastPrinted>
  <dcterms:modified xsi:type="dcterms:W3CDTF">2012-04-10T03:49:55Z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