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95" windowHeight="9090" activeTab="0"/>
  </bookViews>
  <sheets>
    <sheet name="のみ込み" sheetId="1" r:id="rId1"/>
  </sheets>
  <definedNames/>
  <calcPr fullCalcOnLoad="1"/>
</workbook>
</file>

<file path=xl/sharedStrings.xml><?xml version="1.0" encoding="utf-8"?>
<sst xmlns="http://schemas.openxmlformats.org/spreadsheetml/2006/main" count="100" uniqueCount="83">
  <si>
    <t>杭径及び杭耐力による必要基礎成（デプス）の計算</t>
  </si>
  <si>
    <t>①杭のせん断力より決定される必要基礎成　（Ｄ１）</t>
  </si>
  <si>
    <t>②杭のパンチングにより決定される必要基礎成　（Ｄ２）</t>
  </si>
  <si>
    <t>ｄ＝Ｘ　と置き換えると下式となる</t>
  </si>
  <si>
    <t>（４．１２ｆｓ）Ｘ^2＋（４．１２ｆｓＤ）Ｘ＋（－Ｒ）＝０　　の２次方程式となる。</t>
  </si>
  <si>
    <t>２次方程式の解はＸ（ｄ）＝－ｂ±√{（ｂ）^2－４ａｃ}／２ａ　となる。</t>
  </si>
  <si>
    <t>採用成は　Ｄ＝ｍａｘ（Ｄ１，Ｄ２）　とします</t>
  </si>
  <si>
    <t>尚道路橋示方書等によれば、杭位置において杭頭からフーチング上面までの厚さは杭径以上が望ましい。</t>
  </si>
  <si>
    <t>＊本建築物の基礎は柱　</t>
  </si>
  <si>
    <t>＊</t>
  </si>
  <si>
    <t>800</t>
  </si>
  <si>
    <t>の芯振り分けに設ける事とします。</t>
  </si>
  <si>
    <t>以内はせん断力は生じない。</t>
  </si>
  <si>
    <t>＊下記の基礎成は原則として杭反力が１００％に対しての必要Ｄとします。</t>
  </si>
  <si>
    <t>＊基礎成は杭１本当たり有効幅に対して必要成を求めます。</t>
  </si>
  <si>
    <t>＊選定に当たり種々の条件を満足する為下記の杭径において選定対象の杭か対象外の杭を区別し、対象杭に対して</t>
  </si>
  <si>
    <t>　　経済比較を行います。</t>
  </si>
  <si>
    <t>＊杭</t>
  </si>
  <si>
    <t>m杭の必要基礎成の計算とします。</t>
  </si>
  <si>
    <t>又杭耐力は決定された杭の最大耐力にて決定します。</t>
  </si>
  <si>
    <t>＊コンクリート強度はＦｃ</t>
  </si>
  <si>
    <t>せん断強度は長期</t>
  </si>
  <si>
    <t>選定</t>
  </si>
  <si>
    <t>杭径</t>
  </si>
  <si>
    <t>杭耐力</t>
  </si>
  <si>
    <t>せん断応力度</t>
  </si>
  <si>
    <t>基礎幅</t>
  </si>
  <si>
    <t>基礎成</t>
  </si>
  <si>
    <t>採用成</t>
  </si>
  <si>
    <t>必要成</t>
  </si>
  <si>
    <t>決定基礎幅</t>
  </si>
  <si>
    <t>対象</t>
  </si>
  <si>
    <t>Ｄ</t>
  </si>
  <si>
    <t>Ｒａ</t>
  </si>
  <si>
    <t>ｆｓ</t>
  </si>
  <si>
    <t>d１</t>
  </si>
  <si>
    <t>d２</t>
  </si>
  <si>
    <t>d2</t>
  </si>
  <si>
    <t>MAXd</t>
  </si>
  <si>
    <t>１本当たり</t>
  </si>
  <si>
    <t>杭</t>
  </si>
  <si>
    <t>mm</t>
  </si>
  <si>
    <t>cm</t>
  </si>
  <si>
    <t>○</t>
  </si>
  <si>
    <t>180以上</t>
  </si>
  <si>
    <t>200以上</t>
  </si>
  <si>
    <t>備考：</t>
  </si>
  <si>
    <t/>
  </si>
  <si>
    <t>αc＝４．７／（Ｍ／Ｑｄ）＋１．７</t>
  </si>
  <si>
    <t>αｃ＝</t>
  </si>
  <si>
    <t>４．７／（２．５Ｑφ／１．７６φ＋１．７）≒１．５</t>
  </si>
  <si>
    <t>αｃを（１）に代入すると　　Ｑｃｍｉｎ＝１．５ｆｓｂｊ　　となり　　　Ｑｃｍｉｎ≧Ｑｃが成立する</t>
  </si>
  <si>
    <t>ゆえに一般的に杭基礎の最小Ｄｅｐｔｈは　Ｄ＝２．２φ以上とします。(杭反力１００％の時とします）</t>
  </si>
  <si>
    <t>kN</t>
  </si>
  <si>
    <r>
      <t>Ｎ/mm</t>
    </r>
    <r>
      <rPr>
        <vertAlign val="superscript"/>
        <sz val="12"/>
        <rFont val="ＭＳ Ｐゴシック"/>
        <family val="3"/>
      </rPr>
      <t>2</t>
    </r>
  </si>
  <si>
    <t>cm</t>
  </si>
  <si>
    <r>
      <t>kN/mm</t>
    </r>
    <r>
      <rPr>
        <vertAlign val="superscript"/>
        <sz val="12"/>
        <rFont val="ＭＳ Ｐゴシック"/>
        <family val="3"/>
      </rPr>
      <t>2</t>
    </r>
  </si>
  <si>
    <r>
      <t>N/cm</t>
    </r>
    <r>
      <rPr>
        <vertAlign val="superscript"/>
        <sz val="12"/>
        <rFont val="ＭＳ Ｐゴシック"/>
        <family val="3"/>
      </rPr>
      <t>2</t>
    </r>
    <r>
      <rPr>
        <sz val="12"/>
        <rFont val="ＭＳ Ｐゴシック"/>
        <family val="3"/>
      </rPr>
      <t>短期</t>
    </r>
  </si>
  <si>
    <r>
      <t>N/cm</t>
    </r>
    <r>
      <rPr>
        <vertAlign val="superscript"/>
        <sz val="12"/>
        <rFont val="ＭＳ Ｐゴシック"/>
        <family val="3"/>
      </rPr>
      <t>2</t>
    </r>
  </si>
  <si>
    <t>杭基礎</t>
  </si>
  <si>
    <t>【設計方針】</t>
  </si>
  <si>
    <t>故に必要成は　Ｄ１＝ｄ1＋（のみ込み長＋dt）  以上とする。</t>
  </si>
  <si>
    <t>Ｒａ／B*ｄ1*０．８７５≦ｆｓ より</t>
  </si>
  <si>
    <t>Ｒａ／０．８７５*ｄ*π*（Ｄ2＋ｄ）≦１．５ｆｓより</t>
  </si>
  <si>
    <t>Ｒａ＝１．５*ｆｓ*０．８７５*ｄ*π*（Ｄ2＋ｄ）＝４．１２*ｆｓ*ｄ*（Ｄ2＋ｄ）となる</t>
  </si>
  <si>
    <t>Ｒａ＝（４．１２ｆｓ）Ｘ^2＋（４．１２ｆｓＤ2）Ｘ</t>
  </si>
  <si>
    <t>故に必要成は　Ｄ２＝ｄ2＋（のみ込み長＋dt）  以上とする。</t>
  </si>
  <si>
    <t>【設計条件】</t>
  </si>
  <si>
    <t>＊柱核寸法は(1/3)D≒</t>
  </si>
  <si>
    <t>となり柱芯より(1/6)D</t>
  </si>
  <si>
    <t>ｄ1＝Ｒａ／０．８７５*ｆｓ*B</t>
  </si>
  <si>
    <t>＊杭頭部の基礎スラブへののみ込み長さはH =</t>
  </si>
  <si>
    <t>mm        =</t>
  </si>
  <si>
    <t>+  dt</t>
  </si>
  <si>
    <t>mm</t>
  </si>
  <si>
    <t>B</t>
  </si>
  <si>
    <t>Df</t>
  </si>
  <si>
    <t>cm</t>
  </si>
  <si>
    <t>D=d+H</t>
  </si>
  <si>
    <t>③杭基礎の許容ヒビ割れせん断力は　　　　　Ｑｃｍｉｎ＝αｃ*ｆｓ*ｂｊ　　（１）にて求められる</t>
  </si>
  <si>
    <t>基礎スラブの許容ひび割れせん断力は　Ｑｃ＝１．５*ｆｓ*ｂ*ｊ　　（２）</t>
  </si>
  <si>
    <t>τ＞１．５ｆｓを満足すればひび割れせん断応力度が満足されるために杭基礎のＤｆ（成）は</t>
  </si>
  <si>
    <t>Ｄ＝２．２φの時　ｄ＝０．８Ｄ＝０．８＊２．２φ＝１．７６φ　　　Ｍ＝１．５＊Ｑ＊１．７６φ≒２．５Ｑφ　となる。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</si>
</sst>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ＭＳ Ｐゴシック"/>
      <family val="3"/>
    </font>
    <font>
      <b/>
      <sz val="10"/>
      <name val="Arial"/>
      <family val="2"/>
    </font>
    <font>
      <i/>
      <sz val="10"/>
      <name val="Arial"/>
      <family val="2"/>
    </font>
    <font>
      <b/>
      <i/>
      <sz val="10"/>
      <name val="Arial"/>
      <family val="2"/>
    </font>
    <font>
      <sz val="6"/>
      <name val="ＭＳ Ｐゴシック"/>
      <family val="3"/>
    </font>
    <font>
      <b/>
      <sz val="14"/>
      <name val="ＭＳ Ｐゴシック"/>
      <family val="3"/>
    </font>
    <font>
      <b/>
      <sz val="12"/>
      <name val="ＭＳ Ｐゴシック"/>
      <family val="3"/>
    </font>
    <font>
      <vertAlign val="superscrip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color indexed="8"/>
      </top>
      <bottom>
        <color indexed="63"/>
      </botto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ck">
        <color indexed="8"/>
      </top>
      <bottom>
        <color indexed="63"/>
      </bottom>
    </border>
    <border>
      <left style="medium">
        <color indexed="8"/>
      </left>
      <right>
        <color indexed="63"/>
      </right>
      <top style="thick">
        <color indexed="8"/>
      </top>
      <bottom>
        <color indexed="63"/>
      </bottom>
    </border>
    <border>
      <left style="thick">
        <color indexed="8"/>
      </left>
      <right>
        <color indexed="63"/>
      </right>
      <top style="thin">
        <color indexed="8"/>
      </top>
      <bottom style="thin">
        <color indexed="8"/>
      </bottom>
    </border>
    <border>
      <left style="thick">
        <color indexed="8"/>
      </left>
      <right>
        <color indexed="63"/>
      </right>
      <top style="thin">
        <color indexed="8"/>
      </top>
      <bottom style="thick">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ck">
        <color indexed="8"/>
      </bottom>
    </border>
    <border>
      <left style="medium">
        <color indexed="8"/>
      </left>
      <right>
        <color indexed="63"/>
      </right>
      <top style="thin">
        <color indexed="8"/>
      </top>
      <bottom>
        <color indexed="63"/>
      </bottom>
    </border>
    <border>
      <left style="medium">
        <color indexed="8"/>
      </left>
      <right>
        <color indexed="63"/>
      </right>
      <top style="thin">
        <color indexed="8"/>
      </top>
      <bottom style="thick">
        <color indexed="8"/>
      </bottom>
    </border>
    <border>
      <left style="medium">
        <color indexed="8"/>
      </left>
      <right>
        <color indexed="63"/>
      </right>
      <top>
        <color indexed="63"/>
      </top>
      <bottom>
        <color indexed="63"/>
      </bottom>
    </border>
    <border>
      <left style="thick">
        <color indexed="8"/>
      </left>
      <right>
        <color indexed="63"/>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ck">
        <color indexed="8"/>
      </right>
      <top style="medium">
        <color indexed="8"/>
      </top>
      <bottom style="thin">
        <color indexed="8"/>
      </bottom>
    </border>
    <border>
      <left>
        <color indexed="63"/>
      </left>
      <right style="thick">
        <color indexed="8"/>
      </right>
      <top style="thick">
        <color indexed="8"/>
      </top>
      <bottom>
        <color indexed="63"/>
      </bottom>
    </border>
    <border>
      <left style="thick"/>
      <right>
        <color indexed="63"/>
      </right>
      <top>
        <color indexed="63"/>
      </top>
      <bottom>
        <color indexed="63"/>
      </bottom>
    </border>
    <border>
      <left style="thick">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thick">
        <color indexed="8"/>
      </right>
      <top style="medium">
        <color indexed="8"/>
      </top>
      <bottom>
        <color indexed="63"/>
      </bottom>
    </border>
    <border>
      <left style="thin"/>
      <right style="thin"/>
      <top style="thin"/>
      <bottom style="thin"/>
    </border>
    <border>
      <left style="medium">
        <color indexed="8"/>
      </left>
      <right style="medium">
        <color indexed="8"/>
      </right>
      <top style="thin">
        <color indexed="8"/>
      </top>
      <bottom style="thin">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95">
    <xf numFmtId="0" fontId="0" fillId="0" borderId="0" xfId="0" applyAlignment="1">
      <alignment/>
    </xf>
    <xf numFmtId="0" fontId="5" fillId="0" borderId="10" xfId="0" applyNumberFormat="1" applyFont="1" applyBorder="1" applyAlignment="1">
      <alignment horizontal="centerContinuous" vertical="center"/>
    </xf>
    <xf numFmtId="0" fontId="5" fillId="0" borderId="11" xfId="0" applyNumberFormat="1" applyFont="1" applyBorder="1" applyAlignment="1">
      <alignment horizontal="centerContinuous" vertical="center"/>
    </xf>
    <xf numFmtId="0" fontId="0" fillId="0" borderId="0" xfId="0" applyAlignment="1">
      <alignment vertical="center"/>
    </xf>
    <xf numFmtId="0" fontId="5" fillId="33" borderId="10" xfId="0" applyNumberFormat="1" applyFont="1" applyFill="1" applyBorder="1" applyAlignment="1">
      <alignment horizontal="centerContinuous" vertical="center"/>
    </xf>
    <xf numFmtId="0" fontId="0" fillId="0" borderId="10" xfId="0" applyNumberFormat="1" applyFont="1" applyBorder="1" applyAlignment="1">
      <alignment horizontal="centerContinuous"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NumberFormat="1" applyFont="1" applyAlignment="1">
      <alignment vertical="center"/>
    </xf>
    <xf numFmtId="0" fontId="0" fillId="33" borderId="13" xfId="0" applyNumberFormat="1" applyFont="1" applyFill="1" applyBorder="1" applyAlignment="1">
      <alignment vertical="center"/>
    </xf>
    <xf numFmtId="0" fontId="0" fillId="33" borderId="0" xfId="0" applyFont="1" applyFill="1" applyAlignment="1">
      <alignment vertical="center"/>
    </xf>
    <xf numFmtId="0" fontId="0" fillId="34" borderId="14" xfId="0" applyNumberFormat="1" applyFont="1" applyFill="1" applyBorder="1" applyAlignment="1">
      <alignment horizontal="center" vertical="center"/>
    </xf>
    <xf numFmtId="0" fontId="0" fillId="0" borderId="14" xfId="0" applyNumberFormat="1" applyFont="1" applyBorder="1" applyAlignment="1">
      <alignment vertical="center"/>
    </xf>
    <xf numFmtId="0" fontId="0" fillId="0" borderId="13" xfId="0" applyBorder="1" applyAlignment="1">
      <alignment vertical="center"/>
    </xf>
    <xf numFmtId="0" fontId="0" fillId="0" borderId="15" xfId="0" applyNumberFormat="1" applyBorder="1" applyAlignment="1">
      <alignment vertical="center"/>
    </xf>
    <xf numFmtId="0" fontId="0" fillId="0" borderId="12" xfId="0" applyNumberFormat="1" applyFont="1" applyBorder="1" applyAlignment="1">
      <alignment vertical="center"/>
    </xf>
    <xf numFmtId="0" fontId="0" fillId="33" borderId="13" xfId="0" applyFont="1" applyFill="1" applyBorder="1" applyAlignment="1">
      <alignment vertical="center"/>
    </xf>
    <xf numFmtId="0" fontId="0" fillId="33" borderId="14" xfId="0" applyNumberFormat="1" applyFont="1" applyFill="1" applyBorder="1" applyAlignment="1">
      <alignment vertical="center"/>
    </xf>
    <xf numFmtId="0" fontId="0" fillId="0" borderId="11"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0" borderId="11" xfId="0" applyNumberFormat="1" applyBorder="1" applyAlignment="1">
      <alignment vertical="center"/>
    </xf>
    <xf numFmtId="0" fontId="0" fillId="0" borderId="12"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4" xfId="0" applyNumberFormat="1" applyBorder="1" applyAlignment="1">
      <alignment vertical="center"/>
    </xf>
    <xf numFmtId="0" fontId="0" fillId="33" borderId="10" xfId="0" applyNumberFormat="1" applyFont="1" applyFill="1" applyBorder="1" applyAlignment="1">
      <alignment vertical="center"/>
    </xf>
    <xf numFmtId="0" fontId="0" fillId="33" borderId="10" xfId="0" applyFont="1" applyFill="1" applyBorder="1" applyAlignment="1">
      <alignment vertical="center"/>
    </xf>
    <xf numFmtId="0" fontId="0" fillId="0" borderId="0" xfId="0" applyNumberFormat="1" applyFont="1" applyAlignment="1">
      <alignment horizontal="right" vertical="center"/>
    </xf>
    <xf numFmtId="0" fontId="0" fillId="35" borderId="16" xfId="0" applyNumberFormat="1" applyFont="1" applyFill="1" applyBorder="1" applyAlignment="1">
      <alignment horizontal="center" vertical="center"/>
    </xf>
    <xf numFmtId="0" fontId="0" fillId="35" borderId="14" xfId="0" applyNumberFormat="1" applyFont="1" applyFill="1" applyBorder="1" applyAlignment="1">
      <alignment horizontal="center" vertical="center"/>
    </xf>
    <xf numFmtId="0" fontId="0" fillId="35" borderId="14" xfId="0" applyNumberFormat="1" applyFont="1" applyFill="1" applyBorder="1" applyAlignment="1">
      <alignment vertical="center"/>
    </xf>
    <xf numFmtId="0" fontId="0" fillId="35" borderId="13" xfId="0" applyFont="1" applyFill="1" applyBorder="1" applyAlignment="1">
      <alignment vertical="center"/>
    </xf>
    <xf numFmtId="0" fontId="0" fillId="0" borderId="0" xfId="0" applyBorder="1" applyAlignment="1">
      <alignment vertical="center"/>
    </xf>
    <xf numFmtId="0" fontId="0" fillId="0" borderId="17" xfId="0" applyNumberFormat="1" applyFont="1" applyBorder="1" applyAlignment="1">
      <alignment vertical="center"/>
    </xf>
    <xf numFmtId="0" fontId="0" fillId="35" borderId="14" xfId="0" applyNumberFormat="1" applyFill="1" applyBorder="1" applyAlignment="1">
      <alignment horizontal="center" vertical="center"/>
    </xf>
    <xf numFmtId="0" fontId="0" fillId="0" borderId="14" xfId="0" applyNumberFormat="1" applyBorder="1" applyAlignment="1">
      <alignment horizontal="center" vertical="center"/>
    </xf>
    <xf numFmtId="0" fontId="0" fillId="0" borderId="18" xfId="0" applyNumberFormat="1" applyFont="1" applyBorder="1" applyAlignment="1">
      <alignment horizontal="center" vertical="center"/>
    </xf>
    <xf numFmtId="0" fontId="0" fillId="0" borderId="19" xfId="0" applyNumberFormat="1" applyFont="1" applyBorder="1" applyAlignment="1">
      <alignment horizontal="center" vertical="center"/>
    </xf>
    <xf numFmtId="1" fontId="0" fillId="0" borderId="20" xfId="0" applyNumberFormat="1" applyBorder="1" applyAlignment="1">
      <alignment vertical="center"/>
    </xf>
    <xf numFmtId="1" fontId="0" fillId="0" borderId="21" xfId="0" applyNumberFormat="1" applyBorder="1" applyAlignment="1">
      <alignment vertical="center"/>
    </xf>
    <xf numFmtId="0" fontId="0" fillId="35" borderId="17" xfId="0" applyNumberFormat="1" applyFont="1" applyFill="1" applyBorder="1" applyAlignment="1">
      <alignment horizontal="center" vertical="center"/>
    </xf>
    <xf numFmtId="0" fontId="0" fillId="35" borderId="22" xfId="0" applyNumberFormat="1" applyFont="1" applyFill="1" applyBorder="1" applyAlignment="1">
      <alignment horizontal="center" vertical="center"/>
    </xf>
    <xf numFmtId="0" fontId="0" fillId="35" borderId="23" xfId="0" applyNumberFormat="1" applyFont="1" applyFill="1" applyBorder="1" applyAlignment="1">
      <alignment horizontal="center" vertical="center"/>
    </xf>
    <xf numFmtId="0" fontId="0" fillId="35" borderId="22" xfId="0" applyNumberFormat="1" applyFill="1" applyBorder="1" applyAlignment="1">
      <alignment horizontal="center" vertical="center"/>
    </xf>
    <xf numFmtId="0" fontId="0" fillId="35" borderId="22" xfId="0" applyNumberFormat="1" applyFont="1" applyFill="1" applyBorder="1" applyAlignment="1">
      <alignment vertical="center"/>
    </xf>
    <xf numFmtId="0" fontId="0" fillId="35" borderId="23" xfId="0" applyNumberFormat="1" applyFont="1" applyFill="1" applyBorder="1" applyAlignment="1">
      <alignment vertical="center"/>
    </xf>
    <xf numFmtId="0" fontId="0" fillId="0" borderId="22" xfId="0" applyNumberFormat="1" applyFont="1" applyBorder="1" applyAlignment="1">
      <alignment horizontal="center" vertical="center"/>
    </xf>
    <xf numFmtId="0" fontId="0" fillId="0" borderId="22" xfId="0" applyNumberFormat="1" applyBorder="1" applyAlignment="1">
      <alignment horizontal="center" vertical="center"/>
    </xf>
    <xf numFmtId="0" fontId="0" fillId="0" borderId="22" xfId="0" applyNumberFormat="1" applyBorder="1" applyAlignment="1">
      <alignment vertical="center"/>
    </xf>
    <xf numFmtId="0" fontId="0" fillId="0" borderId="23" xfId="0" applyNumberFormat="1" applyBorder="1" applyAlignment="1">
      <alignment vertical="center"/>
    </xf>
    <xf numFmtId="0" fontId="0" fillId="0" borderId="17" xfId="0" applyNumberFormat="1" applyFont="1" applyBorder="1" applyAlignment="1">
      <alignment horizontal="center" vertical="center"/>
    </xf>
    <xf numFmtId="0" fontId="0" fillId="0" borderId="17" xfId="0" applyNumberFormat="1" applyBorder="1" applyAlignment="1">
      <alignment vertical="center"/>
    </xf>
    <xf numFmtId="0" fontId="0" fillId="0" borderId="24" xfId="0" applyNumberFormat="1" applyBorder="1" applyAlignment="1">
      <alignment vertical="center"/>
    </xf>
    <xf numFmtId="0" fontId="0" fillId="0" borderId="24" xfId="0" applyNumberFormat="1" applyFont="1" applyBorder="1" applyAlignment="1">
      <alignment horizontal="center" vertical="center"/>
    </xf>
    <xf numFmtId="0" fontId="0" fillId="35" borderId="22" xfId="0" applyFont="1" applyFill="1" applyBorder="1" applyAlignment="1">
      <alignment vertical="center"/>
    </xf>
    <xf numFmtId="0" fontId="0" fillId="35" borderId="23" xfId="0" applyFont="1" applyFill="1" applyBorder="1" applyAlignment="1">
      <alignment vertical="center"/>
    </xf>
    <xf numFmtId="0" fontId="0" fillId="0" borderId="25" xfId="0" applyNumberFormat="1" applyFont="1" applyBorder="1" applyAlignment="1">
      <alignment horizontal="center" vertical="center"/>
    </xf>
    <xf numFmtId="0" fontId="0" fillId="35" borderId="26" xfId="0" applyNumberFormat="1" applyFont="1" applyFill="1" applyBorder="1" applyAlignment="1">
      <alignment horizontal="center" vertical="center"/>
    </xf>
    <xf numFmtId="0" fontId="0" fillId="35" borderId="26" xfId="0" applyNumberFormat="1" applyFont="1" applyFill="1" applyBorder="1" applyAlignment="1">
      <alignment vertical="center"/>
    </xf>
    <xf numFmtId="0" fontId="0" fillId="35" borderId="27" xfId="0" applyNumberFormat="1" applyFont="1" applyFill="1" applyBorder="1" applyAlignment="1">
      <alignment vertical="center"/>
    </xf>
    <xf numFmtId="2" fontId="0" fillId="0" borderId="26" xfId="0" applyNumberFormat="1" applyBorder="1" applyAlignment="1">
      <alignment vertical="center"/>
    </xf>
    <xf numFmtId="0" fontId="0" fillId="0" borderId="27" xfId="0" applyNumberFormat="1" applyBorder="1" applyAlignment="1">
      <alignment vertical="center"/>
    </xf>
    <xf numFmtId="1" fontId="0" fillId="0" borderId="27" xfId="0" applyNumberFormat="1" applyBorder="1" applyAlignment="1">
      <alignment vertical="center"/>
    </xf>
    <xf numFmtId="0" fontId="0" fillId="0" borderId="26" xfId="0" applyNumberFormat="1" applyBorder="1" applyAlignment="1">
      <alignment vertical="center"/>
    </xf>
    <xf numFmtId="0" fontId="0" fillId="35" borderId="28" xfId="0" applyNumberFormat="1" applyFont="1" applyFill="1" applyBorder="1" applyAlignment="1">
      <alignment horizontal="center" vertical="center"/>
    </xf>
    <xf numFmtId="0" fontId="0" fillId="33" borderId="14" xfId="0" applyNumberFormat="1" applyFill="1" applyBorder="1" applyAlignment="1">
      <alignment vertical="center"/>
    </xf>
    <xf numFmtId="0" fontId="0" fillId="0" borderId="10" xfId="0" applyNumberFormat="1" applyFont="1" applyFill="1" applyBorder="1" applyAlignment="1">
      <alignment horizontal="center" vertical="center"/>
    </xf>
    <xf numFmtId="0" fontId="0" fillId="0" borderId="10" xfId="0" applyNumberFormat="1" applyFill="1" applyBorder="1" applyAlignment="1">
      <alignment horizontal="center" vertical="center"/>
    </xf>
    <xf numFmtId="2" fontId="0" fillId="0" borderId="10" xfId="0" applyNumberFormat="1" applyFont="1" applyFill="1" applyBorder="1" applyAlignment="1">
      <alignment horizontal="center" vertical="center"/>
    </xf>
    <xf numFmtId="2" fontId="0" fillId="0" borderId="29" xfId="0" applyNumberFormat="1" applyFont="1" applyFill="1" applyBorder="1" applyAlignment="1">
      <alignment horizontal="center" vertical="center"/>
    </xf>
    <xf numFmtId="0" fontId="0" fillId="0" borderId="0" xfId="0" applyNumberFormat="1" applyFont="1" applyFill="1" applyBorder="1" applyAlignment="1">
      <alignment vertical="center"/>
    </xf>
    <xf numFmtId="2"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NumberFormat="1" applyFont="1" applyFill="1" applyAlignment="1">
      <alignment vertical="center"/>
    </xf>
    <xf numFmtId="0" fontId="0" fillId="0" borderId="0" xfId="0" applyNumberFormat="1" applyFill="1" applyBorder="1" applyAlignment="1">
      <alignment horizontal="center" vertical="center"/>
    </xf>
    <xf numFmtId="0" fontId="0" fillId="0" borderId="30" xfId="0" applyBorder="1" applyAlignment="1">
      <alignment vertical="center"/>
    </xf>
    <xf numFmtId="0" fontId="0" fillId="0" borderId="0" xfId="0" applyNumberFormat="1" applyAlignment="1">
      <alignment vertical="center"/>
    </xf>
    <xf numFmtId="0" fontId="0" fillId="0" borderId="31" xfId="0" applyBorder="1" applyAlignment="1">
      <alignment vertical="center"/>
    </xf>
    <xf numFmtId="0" fontId="6" fillId="0" borderId="32" xfId="0" applyNumberFormat="1" applyFont="1" applyBorder="1" applyAlignment="1">
      <alignment vertical="center"/>
    </xf>
    <xf numFmtId="0" fontId="0" fillId="0" borderId="32" xfId="0" applyNumberFormat="1" applyFont="1" applyBorder="1" applyAlignment="1">
      <alignment vertical="center"/>
    </xf>
    <xf numFmtId="0" fontId="0" fillId="0" borderId="32" xfId="0" applyBorder="1" applyAlignment="1">
      <alignment vertical="center"/>
    </xf>
    <xf numFmtId="0" fontId="0" fillId="35" borderId="33" xfId="0" applyNumberFormat="1" applyFont="1" applyFill="1" applyBorder="1" applyAlignment="1">
      <alignment horizontal="center" vertical="center"/>
    </xf>
    <xf numFmtId="0" fontId="0" fillId="33" borderId="33" xfId="0" applyNumberFormat="1" applyFont="1" applyFill="1" applyBorder="1" applyAlignment="1">
      <alignment horizontal="center" vertical="center"/>
    </xf>
    <xf numFmtId="0" fontId="0" fillId="0" borderId="33" xfId="0" applyNumberFormat="1" applyBorder="1" applyAlignment="1">
      <alignment vertical="center"/>
    </xf>
    <xf numFmtId="0" fontId="0" fillId="0" borderId="34" xfId="0" applyBorder="1" applyAlignment="1">
      <alignment vertical="center"/>
    </xf>
    <xf numFmtId="49" fontId="0" fillId="0" borderId="15" xfId="0" applyNumberFormat="1" applyBorder="1" applyAlignment="1">
      <alignment horizontal="center" vertical="center"/>
    </xf>
    <xf numFmtId="0" fontId="0" fillId="0" borderId="35" xfId="0" applyNumberFormat="1" applyFont="1" applyBorder="1" applyAlignment="1">
      <alignment vertical="center"/>
    </xf>
    <xf numFmtId="0" fontId="0" fillId="0" borderId="36" xfId="0" applyBorder="1" applyAlignment="1">
      <alignment horizontal="center" vertical="center"/>
    </xf>
    <xf numFmtId="0" fontId="0" fillId="0" borderId="24" xfId="0" applyBorder="1" applyAlignment="1">
      <alignment horizontal="center" vertical="center"/>
    </xf>
    <xf numFmtId="0" fontId="0" fillId="34" borderId="22" xfId="0" applyNumberFormat="1" applyFill="1" applyBorder="1" applyAlignment="1">
      <alignment horizontal="center" vertical="center"/>
    </xf>
    <xf numFmtId="0" fontId="0" fillId="0" borderId="10" xfId="0" applyNumberFormat="1" applyBorder="1" applyAlignment="1">
      <alignment vertical="center"/>
    </xf>
    <xf numFmtId="0" fontId="5" fillId="0" borderId="37" xfId="0" applyNumberFormat="1" applyFont="1" applyBorder="1" applyAlignment="1">
      <alignment horizontal="center" vertical="center"/>
    </xf>
    <xf numFmtId="0" fontId="5" fillId="0" borderId="38" xfId="0" applyNumberFormat="1" applyFont="1" applyBorder="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forum-design.co.jp/" TargetMode="External" /><Relationship Id="rId3" Type="http://schemas.openxmlformats.org/officeDocument/2006/relationships/hyperlink" Target="http://www.forum-design.co.j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0</xdr:row>
      <xdr:rowOff>0</xdr:rowOff>
    </xdr:from>
    <xdr:to>
      <xdr:col>11</xdr:col>
      <xdr:colOff>19050</xdr:colOff>
      <xdr:row>0</xdr:row>
      <xdr:rowOff>1428750</xdr:rowOff>
    </xdr:to>
    <xdr:pic>
      <xdr:nvPicPr>
        <xdr:cNvPr id="1" name="図 1">
          <a:hlinkClick r:id="rId3"/>
        </xdr:cNvPr>
        <xdr:cNvPicPr preferRelativeResize="1">
          <a:picLocks noChangeAspect="1"/>
        </xdr:cNvPicPr>
      </xdr:nvPicPr>
      <xdr:blipFill>
        <a:blip r:embed="rId1"/>
        <a:stretch>
          <a:fillRect/>
        </a:stretch>
      </xdr:blipFill>
      <xdr:spPr>
        <a:xfrm>
          <a:off x="762000" y="0"/>
          <a:ext cx="744855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69"/>
  <sheetViews>
    <sheetView tabSelected="1" showOutlineSymbols="0" zoomScale="87" zoomScaleNormal="87" zoomScalePageLayoutView="0" workbookViewId="0" topLeftCell="A1">
      <selection activeCell="Q16" sqref="Q16:Q17"/>
    </sheetView>
  </sheetViews>
  <sheetFormatPr defaultColWidth="10.75390625" defaultRowHeight="14.25"/>
  <cols>
    <col min="1" max="1" width="6.75390625" style="3" customWidth="1"/>
    <col min="2" max="3" width="8.75390625" style="3" customWidth="1"/>
    <col min="4" max="4" width="12.875" style="3" customWidth="1"/>
    <col min="5" max="5" width="8.75390625" style="3" customWidth="1"/>
    <col min="6" max="9" width="10.625" style="3" customWidth="1"/>
    <col min="10" max="10" width="10.375" style="3" customWidth="1"/>
    <col min="11" max="11" width="8.75390625" style="3" customWidth="1"/>
    <col min="12" max="12" width="10.75390625" style="3" customWidth="1"/>
    <col min="13" max="13" width="3.625" style="3" customWidth="1"/>
    <col min="14" max="16384" width="10.75390625" style="3" customWidth="1"/>
  </cols>
  <sheetData>
    <row r="1" ht="128.25" customHeight="1" thickBot="1"/>
    <row r="2" spans="2:11" ht="27" customHeight="1" thickBot="1" thickTop="1">
      <c r="B2" s="93" t="s">
        <v>59</v>
      </c>
      <c r="C2" s="93"/>
      <c r="D2" s="94"/>
      <c r="E2" s="2" t="s">
        <v>0</v>
      </c>
      <c r="F2" s="1"/>
      <c r="G2" s="1"/>
      <c r="H2" s="4"/>
      <c r="I2" s="4"/>
      <c r="J2" s="1"/>
      <c r="K2" s="5"/>
    </row>
    <row r="3" spans="2:11" ht="18" customHeight="1" thickBot="1" thickTop="1">
      <c r="B3" s="6"/>
      <c r="C3" s="6"/>
      <c r="D3" s="6"/>
      <c r="E3" s="6"/>
      <c r="F3" s="6"/>
      <c r="G3" s="6"/>
      <c r="H3" s="6"/>
      <c r="I3" s="6"/>
      <c r="J3" s="6"/>
      <c r="K3" s="6"/>
    </row>
    <row r="4" spans="1:13" ht="18" customHeight="1" thickTop="1">
      <c r="A4" s="7"/>
      <c r="B4" s="6"/>
      <c r="C4" s="6"/>
      <c r="D4" s="6"/>
      <c r="E4" s="6"/>
      <c r="F4" s="6"/>
      <c r="G4" s="67"/>
      <c r="H4" s="67"/>
      <c r="I4" s="68"/>
      <c r="J4" s="69"/>
      <c r="K4" s="68"/>
      <c r="L4" s="70"/>
      <c r="M4" s="8"/>
    </row>
    <row r="5" spans="1:13" ht="18" customHeight="1">
      <c r="A5" s="77" t="s">
        <v>60</v>
      </c>
      <c r="C5" s="33"/>
      <c r="D5" s="33"/>
      <c r="E5" s="33"/>
      <c r="F5" s="33"/>
      <c r="G5" s="73"/>
      <c r="H5" s="73"/>
      <c r="I5" s="76"/>
      <c r="J5" s="72"/>
      <c r="K5" s="76"/>
      <c r="L5" s="72"/>
      <c r="M5" s="8"/>
    </row>
    <row r="6" spans="1:13" ht="18" customHeight="1">
      <c r="A6" s="8"/>
      <c r="B6" s="9" t="s">
        <v>1</v>
      </c>
      <c r="G6" s="71"/>
      <c r="H6" s="72"/>
      <c r="I6" s="71"/>
      <c r="J6" s="73"/>
      <c r="K6" s="71"/>
      <c r="L6" s="73"/>
      <c r="M6" s="8"/>
    </row>
    <row r="7" spans="1:13" ht="18" customHeight="1">
      <c r="A7" s="8"/>
      <c r="G7" s="74"/>
      <c r="H7" s="75"/>
      <c r="I7" s="74"/>
      <c r="J7" s="74"/>
      <c r="K7" s="74"/>
      <c r="L7" s="74"/>
      <c r="M7" s="8"/>
    </row>
    <row r="8" spans="1:13" ht="18" customHeight="1">
      <c r="A8" s="8"/>
      <c r="C8" s="78" t="s">
        <v>62</v>
      </c>
      <c r="M8" s="8"/>
    </row>
    <row r="9" spans="1:13" ht="18" customHeight="1">
      <c r="A9" s="8"/>
      <c r="M9" s="8"/>
    </row>
    <row r="10" spans="1:13" ht="18" customHeight="1">
      <c r="A10" s="8"/>
      <c r="C10" s="78" t="s">
        <v>70</v>
      </c>
      <c r="M10" s="8"/>
    </row>
    <row r="11" spans="1:13" ht="18" customHeight="1">
      <c r="A11" s="8"/>
      <c r="M11" s="8"/>
    </row>
    <row r="12" spans="1:13" ht="18" customHeight="1">
      <c r="A12" s="8"/>
      <c r="C12" s="78" t="s">
        <v>61</v>
      </c>
      <c r="M12" s="8"/>
    </row>
    <row r="13" spans="1:13" ht="18" customHeight="1">
      <c r="A13" s="8"/>
      <c r="M13" s="8"/>
    </row>
    <row r="14" spans="1:13" ht="18" customHeight="1">
      <c r="A14" s="8"/>
      <c r="B14" s="9" t="s">
        <v>2</v>
      </c>
      <c r="M14" s="8"/>
    </row>
    <row r="15" spans="1:13" ht="18" customHeight="1">
      <c r="A15" s="8"/>
      <c r="M15" s="8"/>
    </row>
    <row r="16" spans="1:13" ht="18" customHeight="1">
      <c r="A16" s="8"/>
      <c r="C16" s="78" t="s">
        <v>63</v>
      </c>
      <c r="M16" s="8"/>
    </row>
    <row r="17" spans="1:13" ht="18" customHeight="1">
      <c r="A17" s="8"/>
      <c r="M17" s="8"/>
    </row>
    <row r="18" spans="1:13" ht="18" customHeight="1">
      <c r="A18" s="8"/>
      <c r="C18" s="78" t="s">
        <v>64</v>
      </c>
      <c r="M18" s="8"/>
    </row>
    <row r="19" spans="1:13" ht="18" customHeight="1">
      <c r="A19" s="8"/>
      <c r="M19" s="8"/>
    </row>
    <row r="20" spans="1:13" ht="18" customHeight="1">
      <c r="A20" s="8"/>
      <c r="C20" s="9" t="s">
        <v>3</v>
      </c>
      <c r="M20" s="8"/>
    </row>
    <row r="21" spans="1:13" ht="18" customHeight="1">
      <c r="A21" s="8"/>
      <c r="M21" s="8"/>
    </row>
    <row r="22" spans="1:13" ht="18" customHeight="1">
      <c r="A22" s="8"/>
      <c r="C22" s="78" t="s">
        <v>65</v>
      </c>
      <c r="M22" s="8"/>
    </row>
    <row r="23" spans="1:13" ht="18" customHeight="1">
      <c r="A23" s="8"/>
      <c r="C23" s="9"/>
      <c r="M23" s="8"/>
    </row>
    <row r="24" spans="1:13" ht="18" customHeight="1">
      <c r="A24" s="8"/>
      <c r="C24" s="9" t="s">
        <v>4</v>
      </c>
      <c r="M24" s="8"/>
    </row>
    <row r="25" spans="1:13" ht="18" customHeight="1">
      <c r="A25" s="8"/>
      <c r="C25" s="9"/>
      <c r="M25" s="8"/>
    </row>
    <row r="26" spans="1:13" ht="18" customHeight="1">
      <c r="A26" s="8"/>
      <c r="C26" s="9" t="s">
        <v>5</v>
      </c>
      <c r="M26" s="8"/>
    </row>
    <row r="27" spans="1:13" ht="18" customHeight="1">
      <c r="A27" s="8"/>
      <c r="C27" s="9"/>
      <c r="M27" s="8"/>
    </row>
    <row r="28" spans="1:13" ht="18" customHeight="1">
      <c r="A28" s="8"/>
      <c r="C28" s="78" t="s">
        <v>66</v>
      </c>
      <c r="M28" s="8"/>
    </row>
    <row r="29" spans="1:13" ht="18" customHeight="1">
      <c r="A29" s="8"/>
      <c r="C29" s="9" t="s">
        <v>6</v>
      </c>
      <c r="M29" s="8"/>
    </row>
    <row r="30" spans="1:13" ht="18" customHeight="1" thickBot="1">
      <c r="A30" s="8"/>
      <c r="C30" s="9" t="s">
        <v>7</v>
      </c>
      <c r="M30" s="8"/>
    </row>
    <row r="31" spans="1:13" ht="18" customHeight="1">
      <c r="A31" s="79" t="s">
        <v>67</v>
      </c>
      <c r="B31" s="80"/>
      <c r="C31" s="81" t="s">
        <v>8</v>
      </c>
      <c r="D31" s="82"/>
      <c r="E31" s="83">
        <v>800</v>
      </c>
      <c r="F31" s="84" t="s">
        <v>9</v>
      </c>
      <c r="G31" s="83" t="s">
        <v>10</v>
      </c>
      <c r="H31" s="85" t="s">
        <v>11</v>
      </c>
      <c r="I31" s="82"/>
      <c r="J31" s="82"/>
      <c r="K31" s="82"/>
      <c r="L31" s="86"/>
      <c r="M31" s="8"/>
    </row>
    <row r="32" spans="1:13" ht="18" customHeight="1">
      <c r="A32" s="8"/>
      <c r="C32" s="78" t="s">
        <v>68</v>
      </c>
      <c r="E32" s="12">
        <f>IF(E31="","",ROUNDUP(E31/3,-1))</f>
        <v>270</v>
      </c>
      <c r="F32" s="25" t="s">
        <v>69</v>
      </c>
      <c r="G32" s="14"/>
      <c r="H32" s="12">
        <f>ROUND(E32/2,0)</f>
        <v>135</v>
      </c>
      <c r="I32" s="15" t="s">
        <v>12</v>
      </c>
      <c r="M32" s="16"/>
    </row>
    <row r="33" spans="1:13" ht="18" customHeight="1">
      <c r="A33" s="8"/>
      <c r="C33" s="9" t="s">
        <v>13</v>
      </c>
      <c r="E33" s="14"/>
      <c r="H33" s="14"/>
      <c r="M33" s="8"/>
    </row>
    <row r="34" spans="1:13" ht="18" customHeight="1">
      <c r="A34" s="8"/>
      <c r="C34" s="78" t="s">
        <v>71</v>
      </c>
      <c r="G34" s="12">
        <v>150</v>
      </c>
      <c r="H34" s="87" t="s">
        <v>73</v>
      </c>
      <c r="I34" s="30">
        <v>70</v>
      </c>
      <c r="J34" s="15" t="s">
        <v>72</v>
      </c>
      <c r="K34" s="88">
        <f>G34+I34</f>
        <v>220</v>
      </c>
      <c r="L34" s="3" t="s">
        <v>74</v>
      </c>
      <c r="M34" s="8"/>
    </row>
    <row r="35" spans="1:13" ht="18" customHeight="1">
      <c r="A35" s="8"/>
      <c r="C35" s="9" t="s">
        <v>14</v>
      </c>
      <c r="G35" s="14"/>
      <c r="I35" s="17"/>
      <c r="M35" s="8"/>
    </row>
    <row r="36" spans="1:13" ht="18" customHeight="1">
      <c r="A36" s="8"/>
      <c r="C36" s="9" t="s">
        <v>15</v>
      </c>
      <c r="I36" s="11"/>
      <c r="M36" s="8"/>
    </row>
    <row r="37" spans="1:13" ht="18" customHeight="1">
      <c r="A37" s="8"/>
      <c r="C37" s="9" t="s">
        <v>16</v>
      </c>
      <c r="I37" s="11"/>
      <c r="M37" s="8"/>
    </row>
    <row r="38" spans="1:13" ht="18" customHeight="1">
      <c r="A38" s="8"/>
      <c r="C38" s="18" t="s">
        <v>17</v>
      </c>
      <c r="D38" s="30"/>
      <c r="E38" s="13" t="s">
        <v>18</v>
      </c>
      <c r="F38" s="14"/>
      <c r="G38" s="14"/>
      <c r="H38" s="31" t="s">
        <v>19</v>
      </c>
      <c r="I38" s="31"/>
      <c r="J38" s="32"/>
      <c r="K38" s="32"/>
      <c r="L38" s="32"/>
      <c r="M38" s="8"/>
    </row>
    <row r="39" spans="1:13" ht="18" customHeight="1" thickBot="1">
      <c r="A39" s="8"/>
      <c r="C39" s="10" t="s">
        <v>20</v>
      </c>
      <c r="D39" s="17"/>
      <c r="E39" s="31">
        <v>21</v>
      </c>
      <c r="F39" s="66" t="s">
        <v>56</v>
      </c>
      <c r="G39" s="10" t="s">
        <v>21</v>
      </c>
      <c r="H39" s="17"/>
      <c r="I39" s="18">
        <f>IF(E39=36,85,IF(E39=33,82,IF(E39=30,79,IF(E39=27,76,IF(E39=24,73,IF(E39=21,70,""))))))</f>
        <v>70</v>
      </c>
      <c r="J39" s="66" t="s">
        <v>57</v>
      </c>
      <c r="K39" s="18">
        <f>ROUND(I39*1.5,1)</f>
        <v>105</v>
      </c>
      <c r="L39" s="66" t="s">
        <v>58</v>
      </c>
      <c r="M39" s="8"/>
    </row>
    <row r="40" spans="1:13" ht="18" customHeight="1" thickTop="1">
      <c r="A40" s="19" t="s">
        <v>22</v>
      </c>
      <c r="B40" s="41" t="s">
        <v>23</v>
      </c>
      <c r="C40" s="41" t="s">
        <v>24</v>
      </c>
      <c r="D40" s="29" t="s">
        <v>25</v>
      </c>
      <c r="E40" s="29" t="s">
        <v>26</v>
      </c>
      <c r="F40" s="34"/>
      <c r="G40" s="20" t="s">
        <v>27</v>
      </c>
      <c r="H40" s="6"/>
      <c r="I40" s="21" t="s">
        <v>28</v>
      </c>
      <c r="J40" s="51" t="s">
        <v>29</v>
      </c>
      <c r="K40" s="51" t="s">
        <v>28</v>
      </c>
      <c r="L40" s="52" t="s">
        <v>30</v>
      </c>
      <c r="M40" s="8"/>
    </row>
    <row r="41" spans="1:13" ht="18" customHeight="1">
      <c r="A41" s="23" t="s">
        <v>31</v>
      </c>
      <c r="B41" s="42" t="s">
        <v>32</v>
      </c>
      <c r="C41" s="42" t="s">
        <v>33</v>
      </c>
      <c r="D41" s="30" t="s">
        <v>34</v>
      </c>
      <c r="E41" s="35" t="s">
        <v>75</v>
      </c>
      <c r="F41" s="47" t="s">
        <v>35</v>
      </c>
      <c r="G41" s="24" t="s">
        <v>36</v>
      </c>
      <c r="H41" s="24" t="s">
        <v>37</v>
      </c>
      <c r="I41" s="24" t="s">
        <v>38</v>
      </c>
      <c r="J41" s="91" t="s">
        <v>78</v>
      </c>
      <c r="K41" s="89" t="s">
        <v>76</v>
      </c>
      <c r="L41" s="53" t="s">
        <v>39</v>
      </c>
      <c r="M41" s="8"/>
    </row>
    <row r="42" spans="1:13" ht="18" customHeight="1" thickBot="1">
      <c r="A42" s="23" t="s">
        <v>40</v>
      </c>
      <c r="B42" s="42" t="s">
        <v>41</v>
      </c>
      <c r="C42" s="44" t="s">
        <v>53</v>
      </c>
      <c r="D42" s="35" t="s">
        <v>54</v>
      </c>
      <c r="E42" s="35" t="s">
        <v>55</v>
      </c>
      <c r="F42" s="48" t="s">
        <v>55</v>
      </c>
      <c r="G42" s="36" t="s">
        <v>55</v>
      </c>
      <c r="H42" s="36" t="s">
        <v>55</v>
      </c>
      <c r="I42" s="36" t="s">
        <v>55</v>
      </c>
      <c r="J42" s="48" t="s">
        <v>55</v>
      </c>
      <c r="K42" s="90" t="s">
        <v>77</v>
      </c>
      <c r="L42" s="54" t="s">
        <v>42</v>
      </c>
      <c r="M42" s="8"/>
    </row>
    <row r="43" spans="1:13" ht="18" customHeight="1">
      <c r="A43" s="57" t="s">
        <v>43</v>
      </c>
      <c r="B43" s="58">
        <v>700</v>
      </c>
      <c r="C43" s="59">
        <v>1500</v>
      </c>
      <c r="D43" s="60">
        <v>82</v>
      </c>
      <c r="E43" s="60">
        <v>180</v>
      </c>
      <c r="F43" s="61">
        <f aca="true" t="shared" si="0" ref="F43:F52">IF(B43="","",ROUND((C43*1000)/(0.875*E43*D43),2))</f>
        <v>116.14</v>
      </c>
      <c r="G43" s="62">
        <f aca="true" t="shared" si="1" ref="G43:G52">IF(B43="","",ROUND(((-4.12*(B43/10)*D43)+SQRT((4.12*(B43/10)*D43)^2-4*4.12*D43*(-C43*1000)))/(2*4.12*D43),2))</f>
        <v>40.27</v>
      </c>
      <c r="H43" s="62">
        <f aca="true" t="shared" si="2" ref="H43:H52">IF(B43="","",ABS(ROUND(((-4.12*(B43/10)*D43)-SQRT((4.12*B43/10*D43)^2-4*4.12*D43*(-C43*1000)))/(2*4.12*D43),2)))</f>
        <v>110.27</v>
      </c>
      <c r="I43" s="63">
        <f aca="true" t="shared" si="3" ref="I43:I52">IF(B43="","",ROUNDUP(MAX(F43,G43,H43),0))</f>
        <v>117</v>
      </c>
      <c r="J43" s="64">
        <f aca="true" t="shared" si="4" ref="J43:J52">IF(B43="","",ROUND(I43+22,1))</f>
        <v>139</v>
      </c>
      <c r="K43" s="58">
        <v>180</v>
      </c>
      <c r="L43" s="65" t="s">
        <v>44</v>
      </c>
      <c r="M43" s="8"/>
    </row>
    <row r="44" spans="1:13" ht="18" customHeight="1">
      <c r="A44" s="37" t="s">
        <v>43</v>
      </c>
      <c r="B44" s="42">
        <v>800</v>
      </c>
      <c r="C44" s="45">
        <v>2000</v>
      </c>
      <c r="D44" s="31">
        <v>82</v>
      </c>
      <c r="E44" s="31">
        <v>200</v>
      </c>
      <c r="F44" s="49">
        <f t="shared" si="0"/>
        <v>139.37</v>
      </c>
      <c r="G44" s="25">
        <f t="shared" si="1"/>
        <v>46.72</v>
      </c>
      <c r="H44" s="25">
        <f t="shared" si="2"/>
        <v>126.72</v>
      </c>
      <c r="I44" s="39">
        <f t="shared" si="3"/>
        <v>140</v>
      </c>
      <c r="J44" s="49">
        <f t="shared" si="4"/>
        <v>162</v>
      </c>
      <c r="K44" s="42">
        <v>200</v>
      </c>
      <c r="L44" s="42" t="s">
        <v>45</v>
      </c>
      <c r="M44" s="8"/>
    </row>
    <row r="45" spans="1:13" ht="18" customHeight="1">
      <c r="A45" s="37" t="s">
        <v>43</v>
      </c>
      <c r="B45" s="42"/>
      <c r="C45" s="45"/>
      <c r="D45" s="31"/>
      <c r="E45" s="31"/>
      <c r="F45" s="49">
        <f t="shared" si="0"/>
      </c>
      <c r="G45" s="25">
        <f t="shared" si="1"/>
      </c>
      <c r="H45" s="25">
        <f t="shared" si="2"/>
      </c>
      <c r="I45" s="39">
        <f t="shared" si="3"/>
      </c>
      <c r="J45" s="49">
        <f t="shared" si="4"/>
      </c>
      <c r="K45" s="42"/>
      <c r="L45" s="42"/>
      <c r="M45" s="8"/>
    </row>
    <row r="46" spans="1:13" ht="18" customHeight="1">
      <c r="A46" s="37" t="s">
        <v>43</v>
      </c>
      <c r="B46" s="42"/>
      <c r="C46" s="45"/>
      <c r="D46" s="31"/>
      <c r="E46" s="31"/>
      <c r="F46" s="49">
        <f t="shared" si="0"/>
      </c>
      <c r="G46" s="25">
        <f t="shared" si="1"/>
      </c>
      <c r="H46" s="25">
        <f t="shared" si="2"/>
      </c>
      <c r="I46" s="39">
        <f t="shared" si="3"/>
      </c>
      <c r="J46" s="49">
        <f t="shared" si="4"/>
      </c>
      <c r="K46" s="42"/>
      <c r="L46" s="42"/>
      <c r="M46" s="8"/>
    </row>
    <row r="47" spans="1:13" ht="18" customHeight="1">
      <c r="A47" s="37" t="s">
        <v>43</v>
      </c>
      <c r="B47" s="42">
        <v>700</v>
      </c>
      <c r="C47" s="45">
        <v>3000</v>
      </c>
      <c r="D47" s="31">
        <v>123</v>
      </c>
      <c r="E47" s="31">
        <v>180</v>
      </c>
      <c r="F47" s="49">
        <f t="shared" si="0"/>
        <v>154.86</v>
      </c>
      <c r="G47" s="25">
        <f t="shared" si="1"/>
        <v>49.53</v>
      </c>
      <c r="H47" s="25">
        <f t="shared" si="2"/>
        <v>119.53</v>
      </c>
      <c r="I47" s="39">
        <f t="shared" si="3"/>
        <v>155</v>
      </c>
      <c r="J47" s="49">
        <f t="shared" si="4"/>
        <v>177</v>
      </c>
      <c r="K47" s="42">
        <v>180</v>
      </c>
      <c r="L47" s="42" t="s">
        <v>44</v>
      </c>
      <c r="M47" s="8"/>
    </row>
    <row r="48" spans="1:13" ht="18" customHeight="1">
      <c r="A48" s="37" t="s">
        <v>43</v>
      </c>
      <c r="B48" s="42">
        <v>800</v>
      </c>
      <c r="C48" s="45">
        <v>4000</v>
      </c>
      <c r="D48" s="31">
        <v>123</v>
      </c>
      <c r="E48" s="31">
        <v>200</v>
      </c>
      <c r="F48" s="49">
        <f t="shared" si="0"/>
        <v>185.83</v>
      </c>
      <c r="G48" s="25">
        <f t="shared" si="1"/>
        <v>57.43</v>
      </c>
      <c r="H48" s="25">
        <f t="shared" si="2"/>
        <v>137.43</v>
      </c>
      <c r="I48" s="39">
        <f t="shared" si="3"/>
        <v>186</v>
      </c>
      <c r="J48" s="49">
        <f t="shared" si="4"/>
        <v>208</v>
      </c>
      <c r="K48" s="42">
        <v>210</v>
      </c>
      <c r="L48" s="42" t="s">
        <v>45</v>
      </c>
      <c r="M48" s="8"/>
    </row>
    <row r="49" spans="1:13" ht="18" customHeight="1">
      <c r="A49" s="37" t="s">
        <v>43</v>
      </c>
      <c r="B49" s="42"/>
      <c r="C49" s="45"/>
      <c r="D49" s="31"/>
      <c r="E49" s="31"/>
      <c r="F49" s="49">
        <f t="shared" si="0"/>
      </c>
      <c r="G49" s="25">
        <f t="shared" si="1"/>
      </c>
      <c r="H49" s="25">
        <f t="shared" si="2"/>
      </c>
      <c r="I49" s="39">
        <f t="shared" si="3"/>
      </c>
      <c r="J49" s="49">
        <f t="shared" si="4"/>
      </c>
      <c r="K49" s="42"/>
      <c r="L49" s="55"/>
      <c r="M49" s="8"/>
    </row>
    <row r="50" spans="1:13" ht="18" customHeight="1">
      <c r="A50" s="37" t="s">
        <v>43</v>
      </c>
      <c r="B50" s="42"/>
      <c r="C50" s="45"/>
      <c r="D50" s="31"/>
      <c r="E50" s="31"/>
      <c r="F50" s="49">
        <f t="shared" si="0"/>
      </c>
      <c r="G50" s="25">
        <f t="shared" si="1"/>
      </c>
      <c r="H50" s="25">
        <f t="shared" si="2"/>
      </c>
      <c r="I50" s="39">
        <f t="shared" si="3"/>
      </c>
      <c r="J50" s="49">
        <f t="shared" si="4"/>
      </c>
      <c r="K50" s="42"/>
      <c r="L50" s="55"/>
      <c r="M50" s="8"/>
    </row>
    <row r="51" spans="1:13" ht="18" customHeight="1">
      <c r="A51" s="37" t="s">
        <v>43</v>
      </c>
      <c r="B51" s="42"/>
      <c r="C51" s="45"/>
      <c r="D51" s="31"/>
      <c r="E51" s="31"/>
      <c r="F51" s="49">
        <f t="shared" si="0"/>
      </c>
      <c r="G51" s="25">
        <f t="shared" si="1"/>
      </c>
      <c r="H51" s="25">
        <f t="shared" si="2"/>
      </c>
      <c r="I51" s="39">
        <f t="shared" si="3"/>
      </c>
      <c r="J51" s="49">
        <f t="shared" si="4"/>
      </c>
      <c r="K51" s="42"/>
      <c r="L51" s="55"/>
      <c r="M51" s="8"/>
    </row>
    <row r="52" spans="1:13" ht="18" customHeight="1" thickBot="1">
      <c r="A52" s="38" t="s">
        <v>43</v>
      </c>
      <c r="B52" s="43"/>
      <c r="C52" s="46"/>
      <c r="D52" s="31"/>
      <c r="E52" s="31"/>
      <c r="F52" s="50">
        <f t="shared" si="0"/>
      </c>
      <c r="G52" s="25">
        <f t="shared" si="1"/>
      </c>
      <c r="H52" s="25">
        <f t="shared" si="2"/>
      </c>
      <c r="I52" s="40">
        <f t="shared" si="3"/>
      </c>
      <c r="J52" s="50">
        <f t="shared" si="4"/>
      </c>
      <c r="K52" s="43"/>
      <c r="L52" s="56"/>
      <c r="M52" s="8"/>
    </row>
    <row r="53" spans="1:13" ht="18" customHeight="1" thickTop="1">
      <c r="A53" s="22" t="s">
        <v>46</v>
      </c>
      <c r="B53" s="26" t="s">
        <v>47</v>
      </c>
      <c r="C53" s="27"/>
      <c r="D53" s="27"/>
      <c r="E53" s="27"/>
      <c r="F53" s="27"/>
      <c r="G53" s="27"/>
      <c r="H53" s="27"/>
      <c r="I53" s="27"/>
      <c r="J53" s="27"/>
      <c r="K53" s="27"/>
      <c r="L53" s="6"/>
      <c r="M53" s="8"/>
    </row>
    <row r="54" spans="1:13" ht="18" customHeight="1">
      <c r="A54" s="8"/>
      <c r="M54" s="8"/>
    </row>
    <row r="55" spans="1:13" ht="18" customHeight="1">
      <c r="A55" s="7"/>
      <c r="B55" s="92" t="s">
        <v>79</v>
      </c>
      <c r="C55" s="6"/>
      <c r="D55" s="6"/>
      <c r="E55" s="6"/>
      <c r="F55" s="6"/>
      <c r="G55" s="6"/>
      <c r="H55" s="6"/>
      <c r="I55" s="6"/>
      <c r="J55" s="6"/>
      <c r="K55" s="6"/>
      <c r="L55" s="6"/>
      <c r="M55" s="8"/>
    </row>
    <row r="56" spans="1:13" ht="18" customHeight="1">
      <c r="A56" s="8"/>
      <c r="M56" s="8"/>
    </row>
    <row r="57" spans="1:13" ht="18" customHeight="1">
      <c r="A57" s="8"/>
      <c r="F57" s="9" t="s">
        <v>48</v>
      </c>
      <c r="M57" s="8"/>
    </row>
    <row r="58" spans="1:13" ht="18" customHeight="1">
      <c r="A58" s="8"/>
      <c r="M58" s="8"/>
    </row>
    <row r="59" spans="1:13" ht="18" customHeight="1">
      <c r="A59" s="8"/>
      <c r="C59" s="78" t="s">
        <v>80</v>
      </c>
      <c r="M59" s="8"/>
    </row>
    <row r="60" spans="1:13" ht="18" customHeight="1">
      <c r="A60" s="8"/>
      <c r="M60" s="8"/>
    </row>
    <row r="61" spans="1:13" ht="18" customHeight="1">
      <c r="A61" s="8"/>
      <c r="C61" s="3" t="s">
        <v>81</v>
      </c>
      <c r="M61" s="8"/>
    </row>
    <row r="62" spans="1:13" ht="18" customHeight="1">
      <c r="A62" s="8"/>
      <c r="C62" s="78" t="s">
        <v>82</v>
      </c>
      <c r="M62" s="8"/>
    </row>
    <row r="63" spans="1:13" ht="18" customHeight="1">
      <c r="A63" s="8"/>
      <c r="M63" s="8"/>
    </row>
    <row r="64" spans="1:13" ht="18" customHeight="1">
      <c r="A64" s="8"/>
      <c r="D64" s="28" t="s">
        <v>49</v>
      </c>
      <c r="E64" s="9" t="s">
        <v>50</v>
      </c>
      <c r="H64" s="9"/>
      <c r="M64" s="8"/>
    </row>
    <row r="65" spans="1:13" ht="18" customHeight="1">
      <c r="A65" s="8"/>
      <c r="E65" s="9"/>
      <c r="M65" s="8"/>
    </row>
    <row r="66" spans="1:13" ht="18" customHeight="1">
      <c r="A66" s="8"/>
      <c r="C66" s="9" t="s">
        <v>51</v>
      </c>
      <c r="M66" s="8"/>
    </row>
    <row r="67" spans="1:13" ht="18" customHeight="1">
      <c r="A67" s="8"/>
      <c r="M67" s="8"/>
    </row>
    <row r="68" spans="1:13" ht="18" customHeight="1">
      <c r="A68" s="8"/>
      <c r="C68" s="9" t="s">
        <v>52</v>
      </c>
      <c r="M68" s="8"/>
    </row>
    <row r="69" spans="1:12" ht="18" customHeight="1">
      <c r="A69" s="6"/>
      <c r="B69" s="6"/>
      <c r="C69" s="6"/>
      <c r="D69" s="6"/>
      <c r="E69" s="6"/>
      <c r="F69" s="6"/>
      <c r="G69" s="6"/>
      <c r="H69" s="6"/>
      <c r="I69" s="6"/>
      <c r="J69" s="6"/>
      <c r="K69" s="6"/>
      <c r="L69" s="6"/>
    </row>
  </sheetData>
  <sheetProtection/>
  <mergeCells count="1">
    <mergeCell ref="B2:D2"/>
  </mergeCells>
  <dataValidations count="1">
    <dataValidation type="list" allowBlank="1" showInputMessage="1" showErrorMessage="1" sqref="A43:A52">
      <formula1>"○,●"</formula1>
    </dataValidation>
  </dataValidations>
  <printOptions horizontalCentered="1"/>
  <pageMargins left="0.5902777777777778" right="0.27569444444444446" top="0.27569444444444446" bottom="0.27569444444444446" header="0.512" footer="0.512"/>
  <pageSetup orientation="portrait" paperSize="9" scale="68" r:id="rId2"/>
  <ignoredErrors>
    <ignoredError sqref="G31"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ueno2</cp:lastModifiedBy>
  <cp:lastPrinted>2010-07-21T06:37:24Z</cp:lastPrinted>
  <dcterms:created xsi:type="dcterms:W3CDTF">2011-07-12T03:57:13Z</dcterms:created>
  <dcterms:modified xsi:type="dcterms:W3CDTF">2012-03-04T13:26:27Z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