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階段　コ字形平面を持つ跳ね出し階段の計算（トラス階段）" sheetId="1" r:id="rId1"/>
  </sheets>
  <definedNames>
    <definedName name="_xlnm.Print_Area" localSheetId="0">'階段　コ字形平面を持つ跳ね出し階段の計算（トラス階段）'!$A$1:$L$145</definedName>
  </definedNames>
  <calcPr fullCalcOnLoad="1"/>
</workbook>
</file>

<file path=xl/sharedStrings.xml><?xml version="1.0" encoding="utf-8"?>
<sst xmlns="http://schemas.openxmlformats.org/spreadsheetml/2006/main" count="230" uniqueCount="160">
  <si>
    <t>階段</t>
  </si>
  <si>
    <t>コ字形平面を持つ跳ね出し階段の計算条件</t>
  </si>
  <si>
    <t>「ｆｉｇ－１」に示すような、コ字形平面を持つ跳ね出し階段についての略設計法は</t>
  </si>
  <si>
    <t>「折版階段及び螺旋階段の構造設計」（日本建築学会論文報告集第２８４号昭和５４年１０月）</t>
  </si>
  <si>
    <t>を参考にし、下記の略算式にて計算する。</t>
  </si>
  <si>
    <t>【設計　断面図　】</t>
  </si>
  <si>
    <t>Ly=</t>
  </si>
  <si>
    <t>(m)</t>
  </si>
  <si>
    <t>床版厚（ｔ）=</t>
  </si>
  <si>
    <t>(cm)</t>
  </si>
  <si>
    <t>Ｌβ=</t>
  </si>
  <si>
    <t>Ｌｘ=</t>
  </si>
  <si>
    <t>(m)       Ｌ=</t>
  </si>
  <si>
    <t>【　平面図及び応力位置図　】 [注] 階段の踊り場幅と長さは同じと考えて検討する</t>
  </si>
  <si>
    <t>Ｌ(m)</t>
  </si>
  <si>
    <t>Mx1</t>
  </si>
  <si>
    <t>Mx2</t>
  </si>
  <si>
    <t>Mx3</t>
  </si>
  <si>
    <t>Ｌｏ(m)</t>
  </si>
  <si>
    <t>My1</t>
  </si>
  <si>
    <t>踊り場梁はＢ＝Ｌ／３とし、Ｍｙ１の応力にて</t>
  </si>
  <si>
    <t>B=L/3</t>
  </si>
  <si>
    <t>梁断面Ｂ*Ｄ(スラブ厚）として検証します。</t>
  </si>
  <si>
    <t>【設計条件】</t>
  </si>
  <si>
    <t>階段踊り場までの高さ</t>
  </si>
  <si>
    <t>Ｌｙ</t>
  </si>
  <si>
    <t>m</t>
  </si>
  <si>
    <t>階段の長さ</t>
  </si>
  <si>
    <t>Ｌｘ</t>
  </si>
  <si>
    <t>踊り場長さ＝階段幅</t>
  </si>
  <si>
    <t>Ｌ</t>
  </si>
  <si>
    <t>階段スラブ厚さ</t>
  </si>
  <si>
    <t>ｔ</t>
  </si>
  <si>
    <t>cm</t>
  </si>
  <si>
    <t>階段の開き寸法</t>
  </si>
  <si>
    <t>Ｌｏ</t>
  </si>
  <si>
    <t>階段床荷重</t>
  </si>
  <si>
    <t>Ｗ１</t>
  </si>
  <si>
    <t>踊り場床荷重</t>
  </si>
  <si>
    <t>Ｗ２</t>
  </si>
  <si>
    <t>設計階段床荷重は</t>
  </si>
  <si>
    <t>W</t>
  </si>
  <si>
    <t>w=max(W1,W2)</t>
  </si>
  <si>
    <t>階段斜めスラブ長さ</t>
  </si>
  <si>
    <t>Ｌβ</t>
  </si>
  <si>
    <t>【計算条件式】</t>
  </si>
  <si>
    <t>0≦Ｌｏ／Ｌ≦1.0　　→</t>
  </si>
  <si>
    <t>≦Ｌｏ／Ｌ</t>
  </si>
  <si>
    <t>≦</t>
  </si>
  <si>
    <t>≦Ｌｘ／Ｌ</t>
  </si>
  <si>
    <t>≦Ｌ／ｔ</t>
  </si>
  <si>
    <t>コ字形平面を持つ跳ね出し階段の応力計算</t>
  </si>
  <si>
    <t>「折版階段及び螺旋階段の構造設計」（日本建築学会論文報告集第２８４号昭和５４年１０月）を参考として</t>
  </si>
  <si>
    <t>階段の各位置の計算式にて応力計算を行います。</t>
  </si>
  <si>
    <t>【係数計算】</t>
  </si>
  <si>
    <t>各係数の計算行う</t>
  </si>
  <si>
    <t>α1＝（Ｌ／ｔ）</t>
  </si>
  <si>
    <t>α2＝（Ｌｏ／Ｌ）</t>
  </si>
  <si>
    <t>α3＝（Ｌｘ／Ｌ）</t>
  </si>
  <si>
    <t>α4＝（ｔ／Ｌ）</t>
  </si>
  <si>
    <t>【各位置の応力計算式・曲げ応力結果】</t>
  </si>
  <si>
    <t>KNm</t>
  </si>
  <si>
    <t>Qy1=2*My1/(L+2*Lo)=</t>
  </si>
  <si>
    <t>KN</t>
  </si>
  <si>
    <t>踊り場と斜めスラブ位置の反力G=W*L*L+W*L*Lx/2+(Mx3-Mx1)*L/Lx=</t>
  </si>
  <si>
    <t>斜め階段スラブのせん断力Qx=(W*L*Lx/2+(Mx3-Mx1)*L/Lx}=</t>
  </si>
  <si>
    <t>軸力N=Qx*Ly/Lβ=</t>
  </si>
  <si>
    <t>【　応力図　】（計算結果を応力図として表示する）</t>
  </si>
  <si>
    <t>Mx1=</t>
  </si>
  <si>
    <t>Ｍｘ図</t>
  </si>
  <si>
    <t>Mx3=</t>
  </si>
  <si>
    <t>Mx2=</t>
  </si>
  <si>
    <t>Ｎ図</t>
  </si>
  <si>
    <t>N=</t>
  </si>
  <si>
    <t>Qy1=</t>
  </si>
  <si>
    <t>Ｌ=</t>
  </si>
  <si>
    <t>Ｍｙ図</t>
  </si>
  <si>
    <t>Ｌｏ=</t>
  </si>
  <si>
    <t>m      Ｌ=</t>
  </si>
  <si>
    <t>コ字形平面を持つ跳ね出し階段の断面算定（長期時）</t>
  </si>
  <si>
    <t>コ字形平面を持つ跳ね出しＲＣ階段の長期時の各部位の断面算定を行います。</t>
  </si>
  <si>
    <t>【踊り場　面外部材断面算定　】</t>
  </si>
  <si>
    <t>直接入力する</t>
  </si>
  <si>
    <t>コンクリート強度</t>
  </si>
  <si>
    <t>Fc21～36直接入力</t>
  </si>
  <si>
    <t>自動計算</t>
  </si>
  <si>
    <t>梁幅Ｂ</t>
  </si>
  <si>
    <t>B=L/3=</t>
  </si>
  <si>
    <t>mm</t>
  </si>
  <si>
    <t>梁成Ｄ</t>
  </si>
  <si>
    <t>Ｄ</t>
  </si>
  <si>
    <t>補強Ｄかスラブ厚入力</t>
  </si>
  <si>
    <t>Ｊ＝（Ｄ－ｄｔ）・７／８=</t>
  </si>
  <si>
    <t>ａｔ＝Ｍｙ１／ｆｔ・ｊ=</t>
  </si>
  <si>
    <t>梁幅内必要上下筋量</t>
  </si>
  <si>
    <t>(主筋本数)ー(主筋径)</t>
  </si>
  <si>
    <t>D13</t>
  </si>
  <si>
    <t>主筋径を入力する</t>
  </si>
  <si>
    <t>Qy=2*My1/(L+2*Lo)=</t>
  </si>
  <si>
    <t>【階段スラブ部の面外部材断面算定】</t>
  </si>
  <si>
    <t>採用Mmax</t>
  </si>
  <si>
    <t>maxＭ=(Mx1,Mx2,Mx3)=</t>
  </si>
  <si>
    <t>反力G=W*L*L+W*L*Lx/2+(Mx3-Mx1)*L/Lx=</t>
  </si>
  <si>
    <t>軸力C=G*Lβ/Ｌｙ=</t>
  </si>
  <si>
    <t>せん断力Qx={W*L*Lx/2+(Mx3-Mx1)*L/Lx}=</t>
  </si>
  <si>
    <t>細長比λ＝Lβ／ｔ　による割り増し率は</t>
  </si>
  <si>
    <t>となるため割増率α=</t>
  </si>
  <si>
    <t>とする。</t>
  </si>
  <si>
    <t>板柱(Ｌ＊ｔ）の割増含めた設計応力</t>
  </si>
  <si>
    <t>α*Ｍ=</t>
  </si>
  <si>
    <t>α*(C+N)=</t>
  </si>
  <si>
    <t>α*Ｑ=</t>
  </si>
  <si>
    <t xml:space="preserve">KN </t>
  </si>
  <si>
    <t>柱断面Ｌ(mm)*ｔ(mm)=</t>
  </si>
  <si>
    <t xml:space="preserve"> 断面計算は別途参照して下さい。</t>
  </si>
  <si>
    <t>【踊り場スラブの部材断面算定】</t>
  </si>
  <si>
    <t>曲げモーメントＭｘ３＝</t>
  </si>
  <si>
    <t>反力G={W*L*L+W*L*Lx/2+(Mx3-Mx1)*L/Lx}</t>
  </si>
  <si>
    <t>せん断力Qy=G*Lx/Ly</t>
  </si>
  <si>
    <t>踊り場スラブ平均厚（ｔ）</t>
  </si>
  <si>
    <t>スラブ平均厚を入力</t>
  </si>
  <si>
    <t>かぶり厚（ｄｔ）</t>
  </si>
  <si>
    <t>Ｊ＝（ｔ－ｄｔ）・７／８=</t>
  </si>
  <si>
    <t>ａｔ＝Ｍx3／ｆｔ*ｊ</t>
  </si>
  <si>
    <t>１ｍ当りのスラブ鉄筋量</t>
  </si>
  <si>
    <t>鉄筋径を入力Ｄ（10・1013・13・1316・16)</t>
  </si>
  <si>
    <t>踊り場スラブの鉄筋間隔Ｄ（ｎ）＠</t>
  </si>
  <si>
    <t>径別の鉄筋間隔自動計算</t>
  </si>
  <si>
    <t>面内のスラブ梁成Ｄ＝踊り場幅Ｌ=</t>
  </si>
  <si>
    <t>面内のスラブ梁幅Ｂ＝スラブ厚ｔ＝</t>
  </si>
  <si>
    <t>面外＋面内組合せ応力</t>
  </si>
  <si>
    <r>
      <t xml:space="preserve"> 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My1</t>
    </r>
  </si>
  <si>
    <t>踊り場許容応力度に準拠する</t>
  </si>
  <si>
    <t>踊り場スラブ平均厚が幅となる</t>
  </si>
  <si>
    <r>
      <t>KN/m</t>
    </r>
    <r>
      <rPr>
        <vertAlign val="superscript"/>
        <sz val="12"/>
        <rFont val="ＭＳ Ｐゴシック"/>
        <family val="3"/>
      </rPr>
      <t>2</t>
    </r>
  </si>
  <si>
    <t>m</t>
  </si>
  <si>
    <r>
      <t>Lβ=√(Lx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+Ly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</si>
  <si>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r>
      <t>1.0≦Ｌx／Ｌ≦3.0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→</t>
    </r>
  </si>
  <si>
    <r>
      <t>4.0≦Ｌ／t≦16.0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→</t>
    </r>
  </si>
  <si>
    <r>
      <t>Mx1={4/(4+α1)+2.4*{(4+α1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)/(α1)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}*(α2)+0.1*(α3)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}*W*L</t>
    </r>
    <r>
      <rPr>
        <vertAlign val="superscript"/>
        <sz val="12"/>
        <rFont val="ＭＳ Ｐゴシック"/>
        <family val="3"/>
      </rPr>
      <t>2</t>
    </r>
  </si>
  <si>
    <r>
      <t>Mx2=(1/2)*Mx1-(1/8)*W*(α3)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*L</t>
    </r>
    <r>
      <rPr>
        <vertAlign val="superscript"/>
        <sz val="12"/>
        <rFont val="ＭＳ Ｐゴシック"/>
        <family val="3"/>
      </rPr>
      <t>2</t>
    </r>
  </si>
  <si>
    <r>
      <t>Mx3=[｛0.7+0.01*(α4)+0.1*(α3)+｛0.2+0.05*(α1)+0.4*(α3)｝*(α2)]*W*L</t>
    </r>
    <r>
      <rPr>
        <vertAlign val="superscript"/>
        <sz val="12"/>
        <rFont val="ＭＳ Ｐゴシック"/>
        <family val="3"/>
      </rPr>
      <t>2</t>
    </r>
  </si>
  <si>
    <r>
      <t>My1=[｛0.5-(α4)｝*｛1+1.1*(α3)+0.1*(α2)｝]*W*L</t>
    </r>
    <r>
      <rPr>
        <vertAlign val="superscript"/>
        <sz val="12"/>
        <rFont val="ＭＳ Ｐゴシック"/>
        <family val="3"/>
      </rPr>
      <t>2</t>
    </r>
  </si>
  <si>
    <t>Ｌｙ（m）=</t>
  </si>
  <si>
    <t xml:space="preserve">階段部の鉄筋引張応力度　   </t>
  </si>
  <si>
    <t>ｆｔ</t>
  </si>
  <si>
    <r>
      <t>F</t>
    </r>
    <r>
      <rPr>
        <sz val="12"/>
        <rFont val="ＭＳ Ｐゴシック"/>
        <family val="3"/>
      </rPr>
      <t>c</t>
    </r>
  </si>
  <si>
    <t>階段部の長期せん断応力度　</t>
  </si>
  <si>
    <t>Lｆｓ</t>
  </si>
  <si>
    <r>
      <t xml:space="preserve">面外せん断応力 </t>
    </r>
    <r>
      <rPr>
        <sz val="12"/>
        <rFont val="ＭＳ Ｐゴシック"/>
        <family val="3"/>
      </rPr>
      <t xml:space="preserve">  τ2=Qy/B*j</t>
    </r>
  </si>
  <si>
    <t>かぶり厚</t>
  </si>
  <si>
    <t>dt</t>
  </si>
  <si>
    <r>
      <t>N/mm</t>
    </r>
    <r>
      <rPr>
        <vertAlign val="superscript"/>
        <sz val="12"/>
        <rFont val="ＭＳ Ｐゴシック"/>
        <family val="3"/>
      </rPr>
      <t>2</t>
    </r>
  </si>
  <si>
    <r>
      <t>cm</t>
    </r>
    <r>
      <rPr>
        <vertAlign val="superscript"/>
        <sz val="12"/>
        <rFont val="ＭＳ Ｐゴシック"/>
        <family val="3"/>
      </rPr>
      <t>2</t>
    </r>
  </si>
  <si>
    <r>
      <t>c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/m</t>
    </r>
  </si>
  <si>
    <t>階段部の鉄筋引張応力度　　　</t>
  </si>
  <si>
    <t>階段部のせん断応力度　　　　</t>
  </si>
  <si>
    <t>踊り場スラブの鉄筋径  Ｄ－（ｎ）</t>
  </si>
  <si>
    <r>
      <t xml:space="preserve">面内せん断応力 </t>
    </r>
    <r>
      <rPr>
        <sz val="12"/>
        <rFont val="ＭＳ Ｐゴシック"/>
        <family val="3"/>
      </rPr>
      <t xml:space="preserve">  τ1=Qy/B*j</t>
    </r>
  </si>
  <si>
    <r>
      <t>τ=√{(τ1)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+(τ2)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}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</si>
</sst>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Continuous" vertical="center"/>
    </xf>
    <xf numFmtId="2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3" borderId="1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0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vertical="center"/>
    </xf>
    <xf numFmtId="0" fontId="0" fillId="35" borderId="11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190500</xdr:rowOff>
    </xdr:from>
    <xdr:to>
      <xdr:col>5</xdr:col>
      <xdr:colOff>790575</xdr:colOff>
      <xdr:row>11</xdr:row>
      <xdr:rowOff>76200</xdr:rowOff>
    </xdr:to>
    <xdr:sp>
      <xdr:nvSpPr>
        <xdr:cNvPr id="1" name="Freeform 5"/>
        <xdr:cNvSpPr>
          <a:spLocks/>
        </xdr:cNvSpPr>
      </xdr:nvSpPr>
      <xdr:spPr>
        <a:xfrm>
          <a:off x="1781175" y="3438525"/>
          <a:ext cx="2647950" cy="685800"/>
        </a:xfrm>
        <a:custGeom>
          <a:pathLst>
            <a:path h="72" w="263">
              <a:moveTo>
                <a:pt x="0" y="0"/>
              </a:moveTo>
              <a:lnTo>
                <a:pt x="176" y="72"/>
              </a:lnTo>
              <a:lnTo>
                <a:pt x="263" y="72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5</xdr:col>
      <xdr:colOff>790575</xdr:colOff>
      <xdr:row>11</xdr:row>
      <xdr:rowOff>171450</xdr:rowOff>
    </xdr:to>
    <xdr:sp>
      <xdr:nvSpPr>
        <xdr:cNvPr id="2" name="Freeform 6"/>
        <xdr:cNvSpPr>
          <a:spLocks/>
        </xdr:cNvSpPr>
      </xdr:nvSpPr>
      <xdr:spPr>
        <a:xfrm>
          <a:off x="1781175" y="3543300"/>
          <a:ext cx="2647950" cy="676275"/>
        </a:xfrm>
        <a:custGeom>
          <a:pathLst>
            <a:path h="71" w="263">
              <a:moveTo>
                <a:pt x="0" y="0"/>
              </a:moveTo>
              <a:lnTo>
                <a:pt x="176" y="71"/>
              </a:lnTo>
              <a:lnTo>
                <a:pt x="263" y="71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114300</xdr:rowOff>
    </xdr:from>
    <xdr:to>
      <xdr:col>4</xdr:col>
      <xdr:colOff>714375</xdr:colOff>
      <xdr:row>14</xdr:row>
      <xdr:rowOff>142875</xdr:rowOff>
    </xdr:to>
    <xdr:sp>
      <xdr:nvSpPr>
        <xdr:cNvPr id="3" name="Line 7"/>
        <xdr:cNvSpPr>
          <a:spLocks/>
        </xdr:cNvSpPr>
      </xdr:nvSpPr>
      <xdr:spPr>
        <a:xfrm flipH="1">
          <a:off x="1762125" y="4162425"/>
          <a:ext cx="1571625" cy="6286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171450</xdr:rowOff>
    </xdr:from>
    <xdr:to>
      <xdr:col>4</xdr:col>
      <xdr:colOff>809625</xdr:colOff>
      <xdr:row>15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1762125" y="4219575"/>
          <a:ext cx="1666875" cy="6477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11</xdr:row>
      <xdr:rowOff>76200</xdr:rowOff>
    </xdr:from>
    <xdr:to>
      <xdr:col>5</xdr:col>
      <xdr:colOff>790575</xdr:colOff>
      <xdr:row>11</xdr:row>
      <xdr:rowOff>171450</xdr:rowOff>
    </xdr:to>
    <xdr:sp>
      <xdr:nvSpPr>
        <xdr:cNvPr id="5" name="Line 9"/>
        <xdr:cNvSpPr>
          <a:spLocks/>
        </xdr:cNvSpPr>
      </xdr:nvSpPr>
      <xdr:spPr>
        <a:xfrm>
          <a:off x="4429125" y="4124325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7</xdr:row>
      <xdr:rowOff>66675</xdr:rowOff>
    </xdr:from>
    <xdr:to>
      <xdr:col>3</xdr:col>
      <xdr:colOff>9525</xdr:colOff>
      <xdr:row>9</xdr:row>
      <xdr:rowOff>47625</xdr:rowOff>
    </xdr:to>
    <xdr:sp>
      <xdr:nvSpPr>
        <xdr:cNvPr id="6" name="Rectangle 10" descr="右上がり対角線"/>
        <xdr:cNvSpPr>
          <a:spLocks/>
        </xdr:cNvSpPr>
      </xdr:nvSpPr>
      <xdr:spPr>
        <a:xfrm>
          <a:off x="1562100" y="3314700"/>
          <a:ext cx="219075" cy="381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57150</xdr:rowOff>
    </xdr:from>
    <xdr:to>
      <xdr:col>3</xdr:col>
      <xdr:colOff>0</xdr:colOff>
      <xdr:row>16</xdr:row>
      <xdr:rowOff>38100</xdr:rowOff>
    </xdr:to>
    <xdr:sp>
      <xdr:nvSpPr>
        <xdr:cNvPr id="7" name="Rectangle 11" descr="右上がり対角線"/>
        <xdr:cNvSpPr>
          <a:spLocks/>
        </xdr:cNvSpPr>
      </xdr:nvSpPr>
      <xdr:spPr>
        <a:xfrm>
          <a:off x="1543050" y="4705350"/>
          <a:ext cx="228600" cy="381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190500</xdr:rowOff>
    </xdr:from>
    <xdr:to>
      <xdr:col>3</xdr:col>
      <xdr:colOff>9525</xdr:colOff>
      <xdr:row>9</xdr:row>
      <xdr:rowOff>190500</xdr:rowOff>
    </xdr:to>
    <xdr:sp>
      <xdr:nvSpPr>
        <xdr:cNvPr id="8" name="Line 12"/>
        <xdr:cNvSpPr>
          <a:spLocks/>
        </xdr:cNvSpPr>
      </xdr:nvSpPr>
      <xdr:spPr>
        <a:xfrm>
          <a:off x="1781175" y="3238500"/>
          <a:ext cx="0" cy="600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3</xdr:col>
      <xdr:colOff>9525</xdr:colOff>
      <xdr:row>16</xdr:row>
      <xdr:rowOff>95250</xdr:rowOff>
    </xdr:to>
    <xdr:sp>
      <xdr:nvSpPr>
        <xdr:cNvPr id="9" name="Line 13"/>
        <xdr:cNvSpPr>
          <a:spLocks/>
        </xdr:cNvSpPr>
      </xdr:nvSpPr>
      <xdr:spPr>
        <a:xfrm>
          <a:off x="1781175" y="4562475"/>
          <a:ext cx="0" cy="581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11</xdr:row>
      <xdr:rowOff>76200</xdr:rowOff>
    </xdr:from>
    <xdr:to>
      <xdr:col>7</xdr:col>
      <xdr:colOff>133350</xdr:colOff>
      <xdr:row>11</xdr:row>
      <xdr:rowOff>76200</xdr:rowOff>
    </xdr:to>
    <xdr:sp>
      <xdr:nvSpPr>
        <xdr:cNvPr id="10" name="Line 14"/>
        <xdr:cNvSpPr>
          <a:spLocks/>
        </xdr:cNvSpPr>
      </xdr:nvSpPr>
      <xdr:spPr>
        <a:xfrm>
          <a:off x="4762500" y="4124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11</xdr:row>
      <xdr:rowOff>180975</xdr:rowOff>
    </xdr:from>
    <xdr:to>
      <xdr:col>7</xdr:col>
      <xdr:colOff>133350</xdr:colOff>
      <xdr:row>11</xdr:row>
      <xdr:rowOff>180975</xdr:rowOff>
    </xdr:to>
    <xdr:sp>
      <xdr:nvSpPr>
        <xdr:cNvPr id="11" name="Line 15"/>
        <xdr:cNvSpPr>
          <a:spLocks/>
        </xdr:cNvSpPr>
      </xdr:nvSpPr>
      <xdr:spPr>
        <a:xfrm>
          <a:off x="4743450" y="422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" name="Line 16"/>
        <xdr:cNvSpPr>
          <a:spLocks/>
        </xdr:cNvSpPr>
      </xdr:nvSpPr>
      <xdr:spPr>
        <a:xfrm>
          <a:off x="1714500" y="54483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781050</xdr:colOff>
      <xdr:row>15</xdr:row>
      <xdr:rowOff>133350</xdr:rowOff>
    </xdr:from>
    <xdr:to>
      <xdr:col>5</xdr:col>
      <xdr:colOff>781050</xdr:colOff>
      <xdr:row>18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4419600" y="49815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800100</xdr:colOff>
      <xdr:row>15</xdr:row>
      <xdr:rowOff>161925</xdr:rowOff>
    </xdr:from>
    <xdr:to>
      <xdr:col>4</xdr:col>
      <xdr:colOff>800100</xdr:colOff>
      <xdr:row>18</xdr:row>
      <xdr:rowOff>123825</xdr:rowOff>
    </xdr:to>
    <xdr:sp>
      <xdr:nvSpPr>
        <xdr:cNvPr id="14" name="Line 18"/>
        <xdr:cNvSpPr>
          <a:spLocks/>
        </xdr:cNvSpPr>
      </xdr:nvSpPr>
      <xdr:spPr>
        <a:xfrm>
          <a:off x="3419475" y="50101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161925</xdr:rowOff>
    </xdr:from>
    <xdr:to>
      <xdr:col>3</xdr:col>
      <xdr:colOff>9525</xdr:colOff>
      <xdr:row>18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1781175" y="50101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7</xdr:row>
      <xdr:rowOff>180975</xdr:rowOff>
    </xdr:from>
    <xdr:to>
      <xdr:col>7</xdr:col>
      <xdr:colOff>171450</xdr:colOff>
      <xdr:row>7</xdr:row>
      <xdr:rowOff>180975</xdr:rowOff>
    </xdr:to>
    <xdr:sp>
      <xdr:nvSpPr>
        <xdr:cNvPr id="16" name="Line 20"/>
        <xdr:cNvSpPr>
          <a:spLocks/>
        </xdr:cNvSpPr>
      </xdr:nvSpPr>
      <xdr:spPr>
        <a:xfrm>
          <a:off x="1762125" y="342900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57150</xdr:rowOff>
    </xdr:from>
    <xdr:to>
      <xdr:col>7</xdr:col>
      <xdr:colOff>114300</xdr:colOff>
      <xdr:row>11</xdr:row>
      <xdr:rowOff>190500</xdr:rowOff>
    </xdr:to>
    <xdr:sp>
      <xdr:nvSpPr>
        <xdr:cNvPr id="17" name="Line 21"/>
        <xdr:cNvSpPr>
          <a:spLocks/>
        </xdr:cNvSpPr>
      </xdr:nvSpPr>
      <xdr:spPr>
        <a:xfrm>
          <a:off x="5238750" y="33051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13</xdr:row>
      <xdr:rowOff>104775</xdr:rowOff>
    </xdr:from>
    <xdr:to>
      <xdr:col>5</xdr:col>
      <xdr:colOff>104775</xdr:colOff>
      <xdr:row>17</xdr:row>
      <xdr:rowOff>19050</xdr:rowOff>
    </xdr:to>
    <xdr:sp>
      <xdr:nvSpPr>
        <xdr:cNvPr id="18" name="Line 22"/>
        <xdr:cNvSpPr>
          <a:spLocks/>
        </xdr:cNvSpPr>
      </xdr:nvSpPr>
      <xdr:spPr>
        <a:xfrm flipV="1">
          <a:off x="1885950" y="45529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14</xdr:row>
      <xdr:rowOff>171450</xdr:rowOff>
    </xdr:from>
    <xdr:to>
      <xdr:col>3</xdr:col>
      <xdr:colOff>219075</xdr:colOff>
      <xdr:row>17</xdr:row>
      <xdr:rowOff>133350</xdr:rowOff>
    </xdr:to>
    <xdr:sp>
      <xdr:nvSpPr>
        <xdr:cNvPr id="19" name="Line 24"/>
        <xdr:cNvSpPr>
          <a:spLocks/>
        </xdr:cNvSpPr>
      </xdr:nvSpPr>
      <xdr:spPr>
        <a:xfrm>
          <a:off x="1762125" y="4819650"/>
          <a:ext cx="228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19050</xdr:rowOff>
    </xdr:from>
    <xdr:to>
      <xdr:col>4</xdr:col>
      <xdr:colOff>885825</xdr:colOff>
      <xdr:row>22</xdr:row>
      <xdr:rowOff>190500</xdr:rowOff>
    </xdr:to>
    <xdr:sp>
      <xdr:nvSpPr>
        <xdr:cNvPr id="20" name="Rectangle 37"/>
        <xdr:cNvSpPr>
          <a:spLocks/>
        </xdr:cNvSpPr>
      </xdr:nvSpPr>
      <xdr:spPr>
        <a:xfrm>
          <a:off x="1800225" y="6067425"/>
          <a:ext cx="170497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0</xdr:rowOff>
    </xdr:from>
    <xdr:to>
      <xdr:col>4</xdr:col>
      <xdr:colOff>885825</xdr:colOff>
      <xdr:row>25</xdr:row>
      <xdr:rowOff>180975</xdr:rowOff>
    </xdr:to>
    <xdr:sp>
      <xdr:nvSpPr>
        <xdr:cNvPr id="21" name="Rectangle 38"/>
        <xdr:cNvSpPr>
          <a:spLocks/>
        </xdr:cNvSpPr>
      </xdr:nvSpPr>
      <xdr:spPr>
        <a:xfrm>
          <a:off x="1800225" y="6648450"/>
          <a:ext cx="17049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21</xdr:row>
      <xdr:rowOff>19050</xdr:rowOff>
    </xdr:from>
    <xdr:to>
      <xdr:col>5</xdr:col>
      <xdr:colOff>819150</xdr:colOff>
      <xdr:row>25</xdr:row>
      <xdr:rowOff>190500</xdr:rowOff>
    </xdr:to>
    <xdr:sp>
      <xdr:nvSpPr>
        <xdr:cNvPr id="22" name="Rectangle 39"/>
        <xdr:cNvSpPr>
          <a:spLocks/>
        </xdr:cNvSpPr>
      </xdr:nvSpPr>
      <xdr:spPr>
        <a:xfrm>
          <a:off x="3524250" y="6067425"/>
          <a:ext cx="9334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19050</xdr:colOff>
      <xdr:row>27</xdr:row>
      <xdr:rowOff>104775</xdr:rowOff>
    </xdr:to>
    <xdr:sp>
      <xdr:nvSpPr>
        <xdr:cNvPr id="23" name="Line 40"/>
        <xdr:cNvSpPr>
          <a:spLocks/>
        </xdr:cNvSpPr>
      </xdr:nvSpPr>
      <xdr:spPr>
        <a:xfrm>
          <a:off x="1790700" y="5867400"/>
          <a:ext cx="0" cy="14859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20</xdr:row>
      <xdr:rowOff>19050</xdr:rowOff>
    </xdr:from>
    <xdr:to>
      <xdr:col>3</xdr:col>
      <xdr:colOff>0</xdr:colOff>
      <xdr:row>27</xdr:row>
      <xdr:rowOff>85725</xdr:rowOff>
    </xdr:to>
    <xdr:sp>
      <xdr:nvSpPr>
        <xdr:cNvPr id="24" name="Rectangle 41" descr="右上がり対角線"/>
        <xdr:cNvSpPr>
          <a:spLocks/>
        </xdr:cNvSpPr>
      </xdr:nvSpPr>
      <xdr:spPr>
        <a:xfrm>
          <a:off x="1447800" y="5867400"/>
          <a:ext cx="323850" cy="14668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19050</xdr:rowOff>
    </xdr:from>
    <xdr:to>
      <xdr:col>7</xdr:col>
      <xdr:colOff>142875</xdr:colOff>
      <xdr:row>21</xdr:row>
      <xdr:rowOff>19050</xdr:rowOff>
    </xdr:to>
    <xdr:sp>
      <xdr:nvSpPr>
        <xdr:cNvPr id="25" name="Line 42"/>
        <xdr:cNvSpPr>
          <a:spLocks/>
        </xdr:cNvSpPr>
      </xdr:nvSpPr>
      <xdr:spPr>
        <a:xfrm>
          <a:off x="4533900" y="60674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0</xdr:rowOff>
    </xdr:from>
    <xdr:to>
      <xdr:col>7</xdr:col>
      <xdr:colOff>95250</xdr:colOff>
      <xdr:row>23</xdr:row>
      <xdr:rowOff>0</xdr:rowOff>
    </xdr:to>
    <xdr:sp>
      <xdr:nvSpPr>
        <xdr:cNvPr id="26" name="Line 43"/>
        <xdr:cNvSpPr>
          <a:spLocks/>
        </xdr:cNvSpPr>
      </xdr:nvSpPr>
      <xdr:spPr>
        <a:xfrm>
          <a:off x="4486275" y="64484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0</xdr:rowOff>
    </xdr:from>
    <xdr:to>
      <xdr:col>7</xdr:col>
      <xdr:colOff>95250</xdr:colOff>
      <xdr:row>24</xdr:row>
      <xdr:rowOff>0</xdr:rowOff>
    </xdr:to>
    <xdr:sp>
      <xdr:nvSpPr>
        <xdr:cNvPr id="27" name="Line 44"/>
        <xdr:cNvSpPr>
          <a:spLocks/>
        </xdr:cNvSpPr>
      </xdr:nvSpPr>
      <xdr:spPr>
        <a:xfrm>
          <a:off x="4486275" y="66484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190500</xdr:rowOff>
    </xdr:from>
    <xdr:to>
      <xdr:col>7</xdr:col>
      <xdr:colOff>66675</xdr:colOff>
      <xdr:row>25</xdr:row>
      <xdr:rowOff>190500</xdr:rowOff>
    </xdr:to>
    <xdr:sp>
      <xdr:nvSpPr>
        <xdr:cNvPr id="28" name="Line 45"/>
        <xdr:cNvSpPr>
          <a:spLocks/>
        </xdr:cNvSpPr>
      </xdr:nvSpPr>
      <xdr:spPr>
        <a:xfrm>
          <a:off x="4457700" y="70389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23</xdr:row>
      <xdr:rowOff>95250</xdr:rowOff>
    </xdr:from>
    <xdr:to>
      <xdr:col>7</xdr:col>
      <xdr:colOff>142875</xdr:colOff>
      <xdr:row>23</xdr:row>
      <xdr:rowOff>95250</xdr:rowOff>
    </xdr:to>
    <xdr:sp>
      <xdr:nvSpPr>
        <xdr:cNvPr id="29" name="Line 46"/>
        <xdr:cNvSpPr>
          <a:spLocks/>
        </xdr:cNvSpPr>
      </xdr:nvSpPr>
      <xdr:spPr>
        <a:xfrm>
          <a:off x="1009650" y="65436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180975</xdr:rowOff>
    </xdr:from>
    <xdr:to>
      <xdr:col>7</xdr:col>
      <xdr:colOff>9525</xdr:colOff>
      <xdr:row>26</xdr:row>
      <xdr:rowOff>57150</xdr:rowOff>
    </xdr:to>
    <xdr:sp>
      <xdr:nvSpPr>
        <xdr:cNvPr id="30" name="Line 47"/>
        <xdr:cNvSpPr>
          <a:spLocks/>
        </xdr:cNvSpPr>
      </xdr:nvSpPr>
      <xdr:spPr>
        <a:xfrm>
          <a:off x="5133975" y="60293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47625</xdr:rowOff>
    </xdr:from>
    <xdr:to>
      <xdr:col>7</xdr:col>
      <xdr:colOff>276225</xdr:colOff>
      <xdr:row>23</xdr:row>
      <xdr:rowOff>95250</xdr:rowOff>
    </xdr:to>
    <xdr:sp>
      <xdr:nvSpPr>
        <xdr:cNvPr id="31" name="Line 48"/>
        <xdr:cNvSpPr>
          <a:spLocks/>
        </xdr:cNvSpPr>
      </xdr:nvSpPr>
      <xdr:spPr>
        <a:xfrm>
          <a:off x="5133975" y="6496050"/>
          <a:ext cx="266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7</xdr:col>
      <xdr:colOff>247650</xdr:colOff>
      <xdr:row>23</xdr:row>
      <xdr:rowOff>152400</xdr:rowOff>
    </xdr:to>
    <xdr:sp>
      <xdr:nvSpPr>
        <xdr:cNvPr id="32" name="Line 49"/>
        <xdr:cNvSpPr>
          <a:spLocks/>
        </xdr:cNvSpPr>
      </xdr:nvSpPr>
      <xdr:spPr>
        <a:xfrm flipV="1">
          <a:off x="5124450" y="6562725"/>
          <a:ext cx="247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22</xdr:row>
      <xdr:rowOff>9525</xdr:rowOff>
    </xdr:from>
    <xdr:to>
      <xdr:col>5</xdr:col>
      <xdr:colOff>361950</xdr:colOff>
      <xdr:row>24</xdr:row>
      <xdr:rowOff>190500</xdr:rowOff>
    </xdr:to>
    <xdr:sp>
      <xdr:nvSpPr>
        <xdr:cNvPr id="33" name="Freeform 50"/>
        <xdr:cNvSpPr>
          <a:spLocks/>
        </xdr:cNvSpPr>
      </xdr:nvSpPr>
      <xdr:spPr>
        <a:xfrm>
          <a:off x="1743075" y="6257925"/>
          <a:ext cx="2257425" cy="581025"/>
        </a:xfrm>
        <a:custGeom>
          <a:pathLst>
            <a:path h="61" w="209">
              <a:moveTo>
                <a:pt x="5" y="0"/>
              </a:moveTo>
              <a:lnTo>
                <a:pt x="209" y="0"/>
              </a:lnTo>
              <a:lnTo>
                <a:pt x="209" y="61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22</xdr:row>
      <xdr:rowOff>161925</xdr:rowOff>
    </xdr:from>
    <xdr:to>
      <xdr:col>5</xdr:col>
      <xdr:colOff>314325</xdr:colOff>
      <xdr:row>24</xdr:row>
      <xdr:rowOff>28575</xdr:rowOff>
    </xdr:to>
    <xdr:sp>
      <xdr:nvSpPr>
        <xdr:cNvPr id="34" name="Line 51"/>
        <xdr:cNvSpPr>
          <a:spLocks/>
        </xdr:cNvSpPr>
      </xdr:nvSpPr>
      <xdr:spPr>
        <a:xfrm>
          <a:off x="3952875" y="6410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171450</xdr:rowOff>
    </xdr:from>
    <xdr:to>
      <xdr:col>5</xdr:col>
      <xdr:colOff>390525</xdr:colOff>
      <xdr:row>24</xdr:row>
      <xdr:rowOff>95250</xdr:rowOff>
    </xdr:to>
    <xdr:sp>
      <xdr:nvSpPr>
        <xdr:cNvPr id="35" name="Freeform 52"/>
        <xdr:cNvSpPr>
          <a:spLocks/>
        </xdr:cNvSpPr>
      </xdr:nvSpPr>
      <xdr:spPr>
        <a:xfrm>
          <a:off x="3886200" y="6619875"/>
          <a:ext cx="142875" cy="123825"/>
        </a:xfrm>
        <a:custGeom>
          <a:pathLst>
            <a:path h="13" w="15">
              <a:moveTo>
                <a:pt x="7" y="13"/>
              </a:moveTo>
              <a:lnTo>
                <a:pt x="15" y="0"/>
              </a:lnTo>
              <a:lnTo>
                <a:pt x="0" y="0"/>
              </a:lnTo>
              <a:lnTo>
                <a:pt x="7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22</xdr:row>
      <xdr:rowOff>104775</xdr:rowOff>
    </xdr:from>
    <xdr:to>
      <xdr:col>5</xdr:col>
      <xdr:colOff>390525</xdr:colOff>
      <xdr:row>23</xdr:row>
      <xdr:rowOff>28575</xdr:rowOff>
    </xdr:to>
    <xdr:sp>
      <xdr:nvSpPr>
        <xdr:cNvPr id="36" name="Freeform 53"/>
        <xdr:cNvSpPr>
          <a:spLocks/>
        </xdr:cNvSpPr>
      </xdr:nvSpPr>
      <xdr:spPr>
        <a:xfrm>
          <a:off x="3886200" y="6353175"/>
          <a:ext cx="142875" cy="123825"/>
        </a:xfrm>
        <a:custGeom>
          <a:pathLst>
            <a:path h="13" w="15">
              <a:moveTo>
                <a:pt x="7" y="0"/>
              </a:moveTo>
              <a:lnTo>
                <a:pt x="0" y="13"/>
              </a:lnTo>
              <a:lnTo>
                <a:pt x="15" y="13"/>
              </a:lnTo>
              <a:lnTo>
                <a:pt x="7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22</xdr:row>
      <xdr:rowOff>9525</xdr:rowOff>
    </xdr:from>
    <xdr:to>
      <xdr:col>3</xdr:col>
      <xdr:colOff>228600</xdr:colOff>
      <xdr:row>22</xdr:row>
      <xdr:rowOff>9525</xdr:rowOff>
    </xdr:to>
    <xdr:sp>
      <xdr:nvSpPr>
        <xdr:cNvPr id="37" name="Line 54"/>
        <xdr:cNvSpPr>
          <a:spLocks/>
        </xdr:cNvSpPr>
      </xdr:nvSpPr>
      <xdr:spPr>
        <a:xfrm>
          <a:off x="1685925" y="6257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152400</xdr:rowOff>
    </xdr:from>
    <xdr:to>
      <xdr:col>3</xdr:col>
      <xdr:colOff>295275</xdr:colOff>
      <xdr:row>22</xdr:row>
      <xdr:rowOff>76200</xdr:rowOff>
    </xdr:to>
    <xdr:sp>
      <xdr:nvSpPr>
        <xdr:cNvPr id="38" name="Freeform 55"/>
        <xdr:cNvSpPr>
          <a:spLocks/>
        </xdr:cNvSpPr>
      </xdr:nvSpPr>
      <xdr:spPr>
        <a:xfrm>
          <a:off x="1924050" y="6200775"/>
          <a:ext cx="142875" cy="123825"/>
        </a:xfrm>
        <a:custGeom>
          <a:pathLst>
            <a:path h="13" w="15">
              <a:moveTo>
                <a:pt x="15" y="6"/>
              </a:moveTo>
              <a:lnTo>
                <a:pt x="0" y="0"/>
              </a:lnTo>
              <a:lnTo>
                <a:pt x="0" y="13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152400</xdr:rowOff>
    </xdr:from>
    <xdr:to>
      <xdr:col>2</xdr:col>
      <xdr:colOff>723900</xdr:colOff>
      <xdr:row>22</xdr:row>
      <xdr:rowOff>76200</xdr:rowOff>
    </xdr:to>
    <xdr:sp>
      <xdr:nvSpPr>
        <xdr:cNvPr id="39" name="Freeform 56"/>
        <xdr:cNvSpPr>
          <a:spLocks/>
        </xdr:cNvSpPr>
      </xdr:nvSpPr>
      <xdr:spPr>
        <a:xfrm>
          <a:off x="1609725" y="6200775"/>
          <a:ext cx="142875" cy="123825"/>
        </a:xfrm>
        <a:custGeom>
          <a:pathLst>
            <a:path h="13" w="15">
              <a:moveTo>
                <a:pt x="0" y="6"/>
              </a:moveTo>
              <a:lnTo>
                <a:pt x="15" y="13"/>
              </a:lnTo>
              <a:lnTo>
                <a:pt x="15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9525</xdr:rowOff>
    </xdr:from>
    <xdr:to>
      <xdr:col>4</xdr:col>
      <xdr:colOff>257175</xdr:colOff>
      <xdr:row>22</xdr:row>
      <xdr:rowOff>9525</xdr:rowOff>
    </xdr:to>
    <xdr:sp>
      <xdr:nvSpPr>
        <xdr:cNvPr id="40" name="Line 57"/>
        <xdr:cNvSpPr>
          <a:spLocks/>
        </xdr:cNvSpPr>
      </xdr:nvSpPr>
      <xdr:spPr>
        <a:xfrm>
          <a:off x="2390775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21</xdr:row>
      <xdr:rowOff>152400</xdr:rowOff>
    </xdr:from>
    <xdr:to>
      <xdr:col>4</xdr:col>
      <xdr:colOff>323850</xdr:colOff>
      <xdr:row>22</xdr:row>
      <xdr:rowOff>76200</xdr:rowOff>
    </xdr:to>
    <xdr:sp>
      <xdr:nvSpPr>
        <xdr:cNvPr id="41" name="Freeform 58"/>
        <xdr:cNvSpPr>
          <a:spLocks/>
        </xdr:cNvSpPr>
      </xdr:nvSpPr>
      <xdr:spPr>
        <a:xfrm>
          <a:off x="2800350" y="6200775"/>
          <a:ext cx="142875" cy="123825"/>
        </a:xfrm>
        <a:custGeom>
          <a:pathLst>
            <a:path h="13" w="15">
              <a:moveTo>
                <a:pt x="15" y="6"/>
              </a:moveTo>
              <a:lnTo>
                <a:pt x="0" y="0"/>
              </a:lnTo>
              <a:lnTo>
                <a:pt x="0" y="13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21</xdr:row>
      <xdr:rowOff>161925</xdr:rowOff>
    </xdr:from>
    <xdr:to>
      <xdr:col>4</xdr:col>
      <xdr:colOff>28575</xdr:colOff>
      <xdr:row>22</xdr:row>
      <xdr:rowOff>76200</xdr:rowOff>
    </xdr:to>
    <xdr:sp>
      <xdr:nvSpPr>
        <xdr:cNvPr id="42" name="Freeform 59"/>
        <xdr:cNvSpPr>
          <a:spLocks/>
        </xdr:cNvSpPr>
      </xdr:nvSpPr>
      <xdr:spPr>
        <a:xfrm>
          <a:off x="2476500" y="6210300"/>
          <a:ext cx="171450" cy="114300"/>
        </a:xfrm>
        <a:custGeom>
          <a:pathLst>
            <a:path h="13" w="15">
              <a:moveTo>
                <a:pt x="0" y="6"/>
              </a:moveTo>
              <a:lnTo>
                <a:pt x="15" y="13"/>
              </a:lnTo>
              <a:lnTo>
                <a:pt x="15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22</xdr:row>
      <xdr:rowOff>9525</xdr:rowOff>
    </xdr:from>
    <xdr:to>
      <xdr:col>5</xdr:col>
      <xdr:colOff>133350</xdr:colOff>
      <xdr:row>22</xdr:row>
      <xdr:rowOff>9525</xdr:rowOff>
    </xdr:to>
    <xdr:sp>
      <xdr:nvSpPr>
        <xdr:cNvPr id="43" name="Line 60"/>
        <xdr:cNvSpPr>
          <a:spLocks/>
        </xdr:cNvSpPr>
      </xdr:nvSpPr>
      <xdr:spPr>
        <a:xfrm>
          <a:off x="3381375" y="6257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152400</xdr:rowOff>
    </xdr:from>
    <xdr:to>
      <xdr:col>5</xdr:col>
      <xdr:colOff>209550</xdr:colOff>
      <xdr:row>22</xdr:row>
      <xdr:rowOff>76200</xdr:rowOff>
    </xdr:to>
    <xdr:sp>
      <xdr:nvSpPr>
        <xdr:cNvPr id="44" name="Freeform 61"/>
        <xdr:cNvSpPr>
          <a:spLocks/>
        </xdr:cNvSpPr>
      </xdr:nvSpPr>
      <xdr:spPr>
        <a:xfrm>
          <a:off x="3705225" y="6200775"/>
          <a:ext cx="142875" cy="123825"/>
        </a:xfrm>
        <a:custGeom>
          <a:pathLst>
            <a:path h="13" w="15">
              <a:moveTo>
                <a:pt x="15" y="6"/>
              </a:moveTo>
              <a:lnTo>
                <a:pt x="0" y="0"/>
              </a:lnTo>
              <a:lnTo>
                <a:pt x="0" y="13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21</xdr:row>
      <xdr:rowOff>152400</xdr:rowOff>
    </xdr:from>
    <xdr:to>
      <xdr:col>4</xdr:col>
      <xdr:colOff>828675</xdr:colOff>
      <xdr:row>22</xdr:row>
      <xdr:rowOff>76200</xdr:rowOff>
    </xdr:to>
    <xdr:sp>
      <xdr:nvSpPr>
        <xdr:cNvPr id="45" name="Freeform 62"/>
        <xdr:cNvSpPr>
          <a:spLocks/>
        </xdr:cNvSpPr>
      </xdr:nvSpPr>
      <xdr:spPr>
        <a:xfrm>
          <a:off x="3305175" y="6200775"/>
          <a:ext cx="142875" cy="123825"/>
        </a:xfrm>
        <a:custGeom>
          <a:pathLst>
            <a:path h="13" w="15">
              <a:moveTo>
                <a:pt x="0" y="6"/>
              </a:moveTo>
              <a:lnTo>
                <a:pt x="15" y="13"/>
              </a:lnTo>
              <a:lnTo>
                <a:pt x="15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21</xdr:row>
      <xdr:rowOff>19050</xdr:rowOff>
    </xdr:from>
    <xdr:to>
      <xdr:col>5</xdr:col>
      <xdr:colOff>257175</xdr:colOff>
      <xdr:row>25</xdr:row>
      <xdr:rowOff>180975</xdr:rowOff>
    </xdr:to>
    <xdr:sp>
      <xdr:nvSpPr>
        <xdr:cNvPr id="46" name="Rectangle 63"/>
        <xdr:cNvSpPr>
          <a:spLocks/>
        </xdr:cNvSpPr>
      </xdr:nvSpPr>
      <xdr:spPr>
        <a:xfrm>
          <a:off x="3524250" y="6067425"/>
          <a:ext cx="371475" cy="9620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104775</xdr:rowOff>
    </xdr:from>
    <xdr:to>
      <xdr:col>5</xdr:col>
      <xdr:colOff>762000</xdr:colOff>
      <xdr:row>27</xdr:row>
      <xdr:rowOff>57150</xdr:rowOff>
    </xdr:to>
    <xdr:sp>
      <xdr:nvSpPr>
        <xdr:cNvPr id="47" name="Line 64"/>
        <xdr:cNvSpPr>
          <a:spLocks/>
        </xdr:cNvSpPr>
      </xdr:nvSpPr>
      <xdr:spPr>
        <a:xfrm>
          <a:off x="3771900" y="6953250"/>
          <a:ext cx="628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26</xdr:row>
      <xdr:rowOff>171450</xdr:rowOff>
    </xdr:from>
    <xdr:to>
      <xdr:col>5</xdr:col>
      <xdr:colOff>819150</xdr:colOff>
      <xdr:row>27</xdr:row>
      <xdr:rowOff>95250</xdr:rowOff>
    </xdr:to>
    <xdr:sp>
      <xdr:nvSpPr>
        <xdr:cNvPr id="48" name="Freeform 65"/>
        <xdr:cNvSpPr>
          <a:spLocks/>
        </xdr:cNvSpPr>
      </xdr:nvSpPr>
      <xdr:spPr>
        <a:xfrm>
          <a:off x="4305300" y="7219950"/>
          <a:ext cx="152400" cy="123825"/>
        </a:xfrm>
        <a:custGeom>
          <a:pathLst>
            <a:path h="13" w="16">
              <a:moveTo>
                <a:pt x="16" y="13"/>
              </a:moveTo>
              <a:lnTo>
                <a:pt x="7" y="0"/>
              </a:lnTo>
              <a:lnTo>
                <a:pt x="0" y="11"/>
              </a:lnTo>
              <a:lnTo>
                <a:pt x="16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26</xdr:row>
      <xdr:rowOff>9525</xdr:rowOff>
    </xdr:from>
    <xdr:to>
      <xdr:col>4</xdr:col>
      <xdr:colOff>885825</xdr:colOff>
      <xdr:row>28</xdr:row>
      <xdr:rowOff>123825</xdr:rowOff>
    </xdr:to>
    <xdr:sp>
      <xdr:nvSpPr>
        <xdr:cNvPr id="49" name="Line 71"/>
        <xdr:cNvSpPr>
          <a:spLocks/>
        </xdr:cNvSpPr>
      </xdr:nvSpPr>
      <xdr:spPr>
        <a:xfrm>
          <a:off x="3505200" y="7058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26</xdr:row>
      <xdr:rowOff>19050</xdr:rowOff>
    </xdr:from>
    <xdr:to>
      <xdr:col>5</xdr:col>
      <xdr:colOff>257175</xdr:colOff>
      <xdr:row>28</xdr:row>
      <xdr:rowOff>133350</xdr:rowOff>
    </xdr:to>
    <xdr:sp>
      <xdr:nvSpPr>
        <xdr:cNvPr id="50" name="Line 72"/>
        <xdr:cNvSpPr>
          <a:spLocks/>
        </xdr:cNvSpPr>
      </xdr:nvSpPr>
      <xdr:spPr>
        <a:xfrm>
          <a:off x="3895725" y="7067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27</xdr:row>
      <xdr:rowOff>190500</xdr:rowOff>
    </xdr:from>
    <xdr:to>
      <xdr:col>5</xdr:col>
      <xdr:colOff>304800</xdr:colOff>
      <xdr:row>27</xdr:row>
      <xdr:rowOff>190500</xdr:rowOff>
    </xdr:to>
    <xdr:sp>
      <xdr:nvSpPr>
        <xdr:cNvPr id="51" name="Line 73"/>
        <xdr:cNvSpPr>
          <a:spLocks/>
        </xdr:cNvSpPr>
      </xdr:nvSpPr>
      <xdr:spPr>
        <a:xfrm>
          <a:off x="3495675" y="7439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68</xdr:row>
      <xdr:rowOff>171450</xdr:rowOff>
    </xdr:from>
    <xdr:to>
      <xdr:col>7</xdr:col>
      <xdr:colOff>123825</xdr:colOff>
      <xdr:row>72</xdr:row>
      <xdr:rowOff>0</xdr:rowOff>
    </xdr:to>
    <xdr:sp>
      <xdr:nvSpPr>
        <xdr:cNvPr id="52" name="Freeform 77"/>
        <xdr:cNvSpPr>
          <a:spLocks/>
        </xdr:cNvSpPr>
      </xdr:nvSpPr>
      <xdr:spPr>
        <a:xfrm>
          <a:off x="2905125" y="15763875"/>
          <a:ext cx="2343150" cy="628650"/>
        </a:xfrm>
        <a:custGeom>
          <a:pathLst>
            <a:path h="66" w="247">
              <a:moveTo>
                <a:pt x="0" y="0"/>
              </a:moveTo>
              <a:lnTo>
                <a:pt x="165" y="66"/>
              </a:lnTo>
              <a:lnTo>
                <a:pt x="247" y="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69</xdr:row>
      <xdr:rowOff>66675</xdr:rowOff>
    </xdr:from>
    <xdr:to>
      <xdr:col>7</xdr:col>
      <xdr:colOff>123825</xdr:colOff>
      <xdr:row>72</xdr:row>
      <xdr:rowOff>85725</xdr:rowOff>
    </xdr:to>
    <xdr:sp>
      <xdr:nvSpPr>
        <xdr:cNvPr id="53" name="Freeform 78"/>
        <xdr:cNvSpPr>
          <a:spLocks/>
        </xdr:cNvSpPr>
      </xdr:nvSpPr>
      <xdr:spPr>
        <a:xfrm>
          <a:off x="2905125" y="15859125"/>
          <a:ext cx="2343150" cy="619125"/>
        </a:xfrm>
        <a:custGeom>
          <a:pathLst>
            <a:path h="65" w="247">
              <a:moveTo>
                <a:pt x="0" y="0"/>
              </a:moveTo>
              <a:lnTo>
                <a:pt x="165" y="65"/>
              </a:lnTo>
              <a:lnTo>
                <a:pt x="247" y="6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72</xdr:row>
      <xdr:rowOff>0</xdr:rowOff>
    </xdr:from>
    <xdr:to>
      <xdr:col>6</xdr:col>
      <xdr:colOff>38100</xdr:colOff>
      <xdr:row>75</xdr:row>
      <xdr:rowOff>9525</xdr:rowOff>
    </xdr:to>
    <xdr:sp>
      <xdr:nvSpPr>
        <xdr:cNvPr id="54" name="Line 79"/>
        <xdr:cNvSpPr>
          <a:spLocks/>
        </xdr:cNvSpPr>
      </xdr:nvSpPr>
      <xdr:spPr>
        <a:xfrm flipH="1">
          <a:off x="2886075" y="16392525"/>
          <a:ext cx="1609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72</xdr:row>
      <xdr:rowOff>85725</xdr:rowOff>
    </xdr:from>
    <xdr:to>
      <xdr:col>6</xdr:col>
      <xdr:colOff>38100</xdr:colOff>
      <xdr:row>75</xdr:row>
      <xdr:rowOff>76200</xdr:rowOff>
    </xdr:to>
    <xdr:sp>
      <xdr:nvSpPr>
        <xdr:cNvPr id="55" name="Line 80"/>
        <xdr:cNvSpPr>
          <a:spLocks/>
        </xdr:cNvSpPr>
      </xdr:nvSpPr>
      <xdr:spPr>
        <a:xfrm flipH="1">
          <a:off x="2886075" y="1647825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72</xdr:row>
      <xdr:rowOff>0</xdr:rowOff>
    </xdr:from>
    <xdr:to>
      <xdr:col>7</xdr:col>
      <xdr:colOff>123825</xdr:colOff>
      <xdr:row>72</xdr:row>
      <xdr:rowOff>85725</xdr:rowOff>
    </xdr:to>
    <xdr:sp>
      <xdr:nvSpPr>
        <xdr:cNvPr id="56" name="Line 81"/>
        <xdr:cNvSpPr>
          <a:spLocks/>
        </xdr:cNvSpPr>
      </xdr:nvSpPr>
      <xdr:spPr>
        <a:xfrm>
          <a:off x="5248275" y="163925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68</xdr:row>
      <xdr:rowOff>57150</xdr:rowOff>
    </xdr:from>
    <xdr:to>
      <xdr:col>4</xdr:col>
      <xdr:colOff>276225</xdr:colOff>
      <xdr:row>70</xdr:row>
      <xdr:rowOff>9525</xdr:rowOff>
    </xdr:to>
    <xdr:sp>
      <xdr:nvSpPr>
        <xdr:cNvPr id="57" name="Rectangle 82" descr="右上がり対角線"/>
        <xdr:cNvSpPr>
          <a:spLocks/>
        </xdr:cNvSpPr>
      </xdr:nvSpPr>
      <xdr:spPr>
        <a:xfrm>
          <a:off x="2714625" y="15649575"/>
          <a:ext cx="180975" cy="3524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74</xdr:row>
      <xdr:rowOff>123825</xdr:rowOff>
    </xdr:from>
    <xdr:to>
      <xdr:col>4</xdr:col>
      <xdr:colOff>276225</xdr:colOff>
      <xdr:row>86</xdr:row>
      <xdr:rowOff>85725</xdr:rowOff>
    </xdr:to>
    <xdr:sp>
      <xdr:nvSpPr>
        <xdr:cNvPr id="58" name="Rectangle 83" descr="右上がり対角線"/>
        <xdr:cNvSpPr>
          <a:spLocks/>
        </xdr:cNvSpPr>
      </xdr:nvSpPr>
      <xdr:spPr>
        <a:xfrm>
          <a:off x="2724150" y="16916400"/>
          <a:ext cx="171450" cy="2362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67</xdr:row>
      <xdr:rowOff>190500</xdr:rowOff>
    </xdr:from>
    <xdr:to>
      <xdr:col>4</xdr:col>
      <xdr:colOff>285750</xdr:colOff>
      <xdr:row>70</xdr:row>
      <xdr:rowOff>133350</xdr:rowOff>
    </xdr:to>
    <xdr:sp>
      <xdr:nvSpPr>
        <xdr:cNvPr id="59" name="Line 84"/>
        <xdr:cNvSpPr>
          <a:spLocks/>
        </xdr:cNvSpPr>
      </xdr:nvSpPr>
      <xdr:spPr>
        <a:xfrm>
          <a:off x="2905125" y="15582900"/>
          <a:ext cx="0" cy="542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74</xdr:row>
      <xdr:rowOff>0</xdr:rowOff>
    </xdr:from>
    <xdr:to>
      <xdr:col>4</xdr:col>
      <xdr:colOff>285750</xdr:colOff>
      <xdr:row>86</xdr:row>
      <xdr:rowOff>152400</xdr:rowOff>
    </xdr:to>
    <xdr:sp>
      <xdr:nvSpPr>
        <xdr:cNvPr id="60" name="Line 85"/>
        <xdr:cNvSpPr>
          <a:spLocks/>
        </xdr:cNvSpPr>
      </xdr:nvSpPr>
      <xdr:spPr>
        <a:xfrm>
          <a:off x="2905125" y="16792575"/>
          <a:ext cx="0" cy="25527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72</xdr:row>
      <xdr:rowOff>0</xdr:rowOff>
    </xdr:from>
    <xdr:to>
      <xdr:col>8</xdr:col>
      <xdr:colOff>47625</xdr:colOff>
      <xdr:row>72</xdr:row>
      <xdr:rowOff>0</xdr:rowOff>
    </xdr:to>
    <xdr:sp>
      <xdr:nvSpPr>
        <xdr:cNvPr id="61" name="Line 86"/>
        <xdr:cNvSpPr>
          <a:spLocks/>
        </xdr:cNvSpPr>
      </xdr:nvSpPr>
      <xdr:spPr>
        <a:xfrm>
          <a:off x="5553075" y="16392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72</xdr:row>
      <xdr:rowOff>95250</xdr:rowOff>
    </xdr:from>
    <xdr:to>
      <xdr:col>8</xdr:col>
      <xdr:colOff>28575</xdr:colOff>
      <xdr:row>72</xdr:row>
      <xdr:rowOff>95250</xdr:rowOff>
    </xdr:to>
    <xdr:sp>
      <xdr:nvSpPr>
        <xdr:cNvPr id="62" name="Line 87"/>
        <xdr:cNvSpPr>
          <a:spLocks/>
        </xdr:cNvSpPr>
      </xdr:nvSpPr>
      <xdr:spPr>
        <a:xfrm>
          <a:off x="5534025" y="16487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71</xdr:row>
      <xdr:rowOff>171450</xdr:rowOff>
    </xdr:from>
    <xdr:to>
      <xdr:col>8</xdr:col>
      <xdr:colOff>28575</xdr:colOff>
      <xdr:row>72</xdr:row>
      <xdr:rowOff>161925</xdr:rowOff>
    </xdr:to>
    <xdr:sp>
      <xdr:nvSpPr>
        <xdr:cNvPr id="63" name="Line 88"/>
        <xdr:cNvSpPr>
          <a:spLocks/>
        </xdr:cNvSpPr>
      </xdr:nvSpPr>
      <xdr:spPr>
        <a:xfrm>
          <a:off x="5934075" y="16363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94</xdr:row>
      <xdr:rowOff>142875</xdr:rowOff>
    </xdr:from>
    <xdr:to>
      <xdr:col>7</xdr:col>
      <xdr:colOff>200025</xdr:colOff>
      <xdr:row>94</xdr:row>
      <xdr:rowOff>142875</xdr:rowOff>
    </xdr:to>
    <xdr:sp>
      <xdr:nvSpPr>
        <xdr:cNvPr id="64" name="Line 89"/>
        <xdr:cNvSpPr>
          <a:spLocks/>
        </xdr:cNvSpPr>
      </xdr:nvSpPr>
      <xdr:spPr>
        <a:xfrm>
          <a:off x="2886075" y="209359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90</xdr:row>
      <xdr:rowOff>171450</xdr:rowOff>
    </xdr:from>
    <xdr:to>
      <xdr:col>7</xdr:col>
      <xdr:colOff>114300</xdr:colOff>
      <xdr:row>95</xdr:row>
      <xdr:rowOff>104775</xdr:rowOff>
    </xdr:to>
    <xdr:sp>
      <xdr:nvSpPr>
        <xdr:cNvPr id="65" name="Line 90"/>
        <xdr:cNvSpPr>
          <a:spLocks/>
        </xdr:cNvSpPr>
      </xdr:nvSpPr>
      <xdr:spPr>
        <a:xfrm>
          <a:off x="5238750" y="201644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91</xdr:row>
      <xdr:rowOff>28575</xdr:rowOff>
    </xdr:from>
    <xdr:to>
      <xdr:col>5</xdr:col>
      <xdr:colOff>819150</xdr:colOff>
      <xdr:row>95</xdr:row>
      <xdr:rowOff>152400</xdr:rowOff>
    </xdr:to>
    <xdr:sp>
      <xdr:nvSpPr>
        <xdr:cNvPr id="66" name="Line 91"/>
        <xdr:cNvSpPr>
          <a:spLocks/>
        </xdr:cNvSpPr>
      </xdr:nvSpPr>
      <xdr:spPr>
        <a:xfrm>
          <a:off x="4457700" y="202215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93</xdr:row>
      <xdr:rowOff>47625</xdr:rowOff>
    </xdr:from>
    <xdr:to>
      <xdr:col>4</xdr:col>
      <xdr:colOff>295275</xdr:colOff>
      <xdr:row>95</xdr:row>
      <xdr:rowOff>180975</xdr:rowOff>
    </xdr:to>
    <xdr:sp>
      <xdr:nvSpPr>
        <xdr:cNvPr id="67" name="Line 92"/>
        <xdr:cNvSpPr>
          <a:spLocks/>
        </xdr:cNvSpPr>
      </xdr:nvSpPr>
      <xdr:spPr>
        <a:xfrm>
          <a:off x="2914650" y="20640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94</xdr:row>
      <xdr:rowOff>133350</xdr:rowOff>
    </xdr:from>
    <xdr:to>
      <xdr:col>7</xdr:col>
      <xdr:colOff>161925</xdr:colOff>
      <xdr:row>94</xdr:row>
      <xdr:rowOff>190500</xdr:rowOff>
    </xdr:to>
    <xdr:sp>
      <xdr:nvSpPr>
        <xdr:cNvPr id="68" name="Freeform 93"/>
        <xdr:cNvSpPr>
          <a:spLocks/>
        </xdr:cNvSpPr>
      </xdr:nvSpPr>
      <xdr:spPr>
        <a:xfrm>
          <a:off x="5200650" y="20926425"/>
          <a:ext cx="85725" cy="57150"/>
        </a:xfrm>
        <a:custGeom>
          <a:pathLst>
            <a:path h="6" w="9">
              <a:moveTo>
                <a:pt x="0" y="3"/>
              </a:move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8" y="1"/>
              </a:lnTo>
              <a:lnTo>
                <a:pt x="8" y="1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9" y="3"/>
              </a:lnTo>
              <a:lnTo>
                <a:pt x="9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6"/>
              </a:lnTo>
              <a:lnTo>
                <a:pt x="8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0" y="6"/>
              </a:lnTo>
              <a:lnTo>
                <a:pt x="0" y="6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94</xdr:row>
      <xdr:rowOff>123825</xdr:rowOff>
    </xdr:from>
    <xdr:to>
      <xdr:col>4</xdr:col>
      <xdr:colOff>342900</xdr:colOff>
      <xdr:row>94</xdr:row>
      <xdr:rowOff>180975</xdr:rowOff>
    </xdr:to>
    <xdr:sp>
      <xdr:nvSpPr>
        <xdr:cNvPr id="69" name="Freeform 94"/>
        <xdr:cNvSpPr>
          <a:spLocks/>
        </xdr:cNvSpPr>
      </xdr:nvSpPr>
      <xdr:spPr>
        <a:xfrm>
          <a:off x="2876550" y="20916900"/>
          <a:ext cx="85725" cy="57150"/>
        </a:xfrm>
        <a:custGeom>
          <a:pathLst>
            <a:path h="6" w="9">
              <a:moveTo>
                <a:pt x="0" y="3"/>
              </a:moveTo>
              <a:lnTo>
                <a:pt x="0" y="3"/>
              </a:lnTo>
              <a:lnTo>
                <a:pt x="0" y="3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7" y="1"/>
              </a:lnTo>
              <a:lnTo>
                <a:pt x="7" y="1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3"/>
              </a:lnTo>
              <a:lnTo>
                <a:pt x="7" y="3"/>
              </a:lnTo>
              <a:lnTo>
                <a:pt x="9" y="3"/>
              </a:lnTo>
              <a:lnTo>
                <a:pt x="9" y="3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6"/>
              </a:lnTo>
              <a:lnTo>
                <a:pt x="7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6"/>
              </a:lnTo>
              <a:lnTo>
                <a:pt x="0" y="6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94</xdr:row>
      <xdr:rowOff>114300</xdr:rowOff>
    </xdr:from>
    <xdr:to>
      <xdr:col>6</xdr:col>
      <xdr:colOff>28575</xdr:colOff>
      <xdr:row>94</xdr:row>
      <xdr:rowOff>161925</xdr:rowOff>
    </xdr:to>
    <xdr:sp>
      <xdr:nvSpPr>
        <xdr:cNvPr id="70" name="Freeform 95"/>
        <xdr:cNvSpPr>
          <a:spLocks/>
        </xdr:cNvSpPr>
      </xdr:nvSpPr>
      <xdr:spPr>
        <a:xfrm>
          <a:off x="4457700" y="20907375"/>
          <a:ext cx="28575" cy="47625"/>
        </a:xfrm>
        <a:custGeom>
          <a:pathLst>
            <a:path h="5" w="10">
              <a:moveTo>
                <a:pt x="0" y="3"/>
              </a:move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2" y="2"/>
              </a:lnTo>
              <a:lnTo>
                <a:pt x="2" y="2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0"/>
              </a:lnTo>
              <a:lnTo>
                <a:pt x="5" y="0"/>
              </a:lnTo>
              <a:lnTo>
                <a:pt x="5" y="1"/>
              </a:lnTo>
              <a:lnTo>
                <a:pt x="5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9" y="1"/>
              </a:lnTo>
              <a:lnTo>
                <a:pt x="9" y="1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10" y="3"/>
              </a:lnTo>
              <a:lnTo>
                <a:pt x="10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5"/>
              </a:lnTo>
              <a:lnTo>
                <a:pt x="9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4"/>
              </a:lnTo>
              <a:lnTo>
                <a:pt x="2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68</xdr:row>
      <xdr:rowOff>190500</xdr:rowOff>
    </xdr:from>
    <xdr:to>
      <xdr:col>8</xdr:col>
      <xdr:colOff>85725</xdr:colOff>
      <xdr:row>68</xdr:row>
      <xdr:rowOff>190500</xdr:rowOff>
    </xdr:to>
    <xdr:sp>
      <xdr:nvSpPr>
        <xdr:cNvPr id="71" name="Line 96"/>
        <xdr:cNvSpPr>
          <a:spLocks/>
        </xdr:cNvSpPr>
      </xdr:nvSpPr>
      <xdr:spPr>
        <a:xfrm>
          <a:off x="2905125" y="157829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68</xdr:row>
      <xdr:rowOff>171450</xdr:rowOff>
    </xdr:from>
    <xdr:to>
      <xdr:col>8</xdr:col>
      <xdr:colOff>28575</xdr:colOff>
      <xdr:row>72</xdr:row>
      <xdr:rowOff>9525</xdr:rowOff>
    </xdr:to>
    <xdr:sp>
      <xdr:nvSpPr>
        <xdr:cNvPr id="72" name="Line 97"/>
        <xdr:cNvSpPr>
          <a:spLocks/>
        </xdr:cNvSpPr>
      </xdr:nvSpPr>
      <xdr:spPr>
        <a:xfrm>
          <a:off x="5934075" y="157638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88</xdr:row>
      <xdr:rowOff>28575</xdr:rowOff>
    </xdr:from>
    <xdr:to>
      <xdr:col>5</xdr:col>
      <xdr:colOff>819150</xdr:colOff>
      <xdr:row>90</xdr:row>
      <xdr:rowOff>19050</xdr:rowOff>
    </xdr:to>
    <xdr:sp>
      <xdr:nvSpPr>
        <xdr:cNvPr id="73" name="Rectangle 98"/>
        <xdr:cNvSpPr>
          <a:spLocks/>
        </xdr:cNvSpPr>
      </xdr:nvSpPr>
      <xdr:spPr>
        <a:xfrm>
          <a:off x="2914650" y="19621500"/>
          <a:ext cx="1543050" cy="3905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91</xdr:row>
      <xdr:rowOff>28575</xdr:rowOff>
    </xdr:from>
    <xdr:to>
      <xdr:col>5</xdr:col>
      <xdr:colOff>819150</xdr:colOff>
      <xdr:row>93</xdr:row>
      <xdr:rowOff>28575</xdr:rowOff>
    </xdr:to>
    <xdr:sp>
      <xdr:nvSpPr>
        <xdr:cNvPr id="74" name="Rectangle 99"/>
        <xdr:cNvSpPr>
          <a:spLocks/>
        </xdr:cNvSpPr>
      </xdr:nvSpPr>
      <xdr:spPr>
        <a:xfrm>
          <a:off x="2914650" y="20221575"/>
          <a:ext cx="1543050" cy="40005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88</xdr:row>
      <xdr:rowOff>28575</xdr:rowOff>
    </xdr:from>
    <xdr:to>
      <xdr:col>7</xdr:col>
      <xdr:colOff>114300</xdr:colOff>
      <xdr:row>93</xdr:row>
      <xdr:rowOff>38100</xdr:rowOff>
    </xdr:to>
    <xdr:sp>
      <xdr:nvSpPr>
        <xdr:cNvPr id="75" name="Rectangle 100"/>
        <xdr:cNvSpPr>
          <a:spLocks/>
        </xdr:cNvSpPr>
      </xdr:nvSpPr>
      <xdr:spPr>
        <a:xfrm>
          <a:off x="4457700" y="19621500"/>
          <a:ext cx="7810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88</xdr:row>
      <xdr:rowOff>28575</xdr:rowOff>
    </xdr:from>
    <xdr:to>
      <xdr:col>8</xdr:col>
      <xdr:colOff>161925</xdr:colOff>
      <xdr:row>88</xdr:row>
      <xdr:rowOff>28575</xdr:rowOff>
    </xdr:to>
    <xdr:sp>
      <xdr:nvSpPr>
        <xdr:cNvPr id="76" name="Line 101"/>
        <xdr:cNvSpPr>
          <a:spLocks/>
        </xdr:cNvSpPr>
      </xdr:nvSpPr>
      <xdr:spPr>
        <a:xfrm>
          <a:off x="5400675" y="196215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90</xdr:row>
      <xdr:rowOff>28575</xdr:rowOff>
    </xdr:from>
    <xdr:to>
      <xdr:col>8</xdr:col>
      <xdr:colOff>114300</xdr:colOff>
      <xdr:row>90</xdr:row>
      <xdr:rowOff>28575</xdr:rowOff>
    </xdr:to>
    <xdr:sp>
      <xdr:nvSpPr>
        <xdr:cNvPr id="77" name="Line 102"/>
        <xdr:cNvSpPr>
          <a:spLocks/>
        </xdr:cNvSpPr>
      </xdr:nvSpPr>
      <xdr:spPr>
        <a:xfrm>
          <a:off x="5353050" y="20021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91</xdr:row>
      <xdr:rowOff>28575</xdr:rowOff>
    </xdr:from>
    <xdr:to>
      <xdr:col>8</xdr:col>
      <xdr:colOff>114300</xdr:colOff>
      <xdr:row>91</xdr:row>
      <xdr:rowOff>28575</xdr:rowOff>
    </xdr:to>
    <xdr:sp>
      <xdr:nvSpPr>
        <xdr:cNvPr id="78" name="Line 103"/>
        <xdr:cNvSpPr>
          <a:spLocks/>
        </xdr:cNvSpPr>
      </xdr:nvSpPr>
      <xdr:spPr>
        <a:xfrm>
          <a:off x="5353050" y="20221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93</xdr:row>
      <xdr:rowOff>38100</xdr:rowOff>
    </xdr:from>
    <xdr:to>
      <xdr:col>8</xdr:col>
      <xdr:colOff>85725</xdr:colOff>
      <xdr:row>93</xdr:row>
      <xdr:rowOff>38100</xdr:rowOff>
    </xdr:to>
    <xdr:sp>
      <xdr:nvSpPr>
        <xdr:cNvPr id="79" name="Line 104"/>
        <xdr:cNvSpPr>
          <a:spLocks/>
        </xdr:cNvSpPr>
      </xdr:nvSpPr>
      <xdr:spPr>
        <a:xfrm>
          <a:off x="5334000" y="20631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90</xdr:row>
      <xdr:rowOff>123825</xdr:rowOff>
    </xdr:from>
    <xdr:to>
      <xdr:col>8</xdr:col>
      <xdr:colOff>161925</xdr:colOff>
      <xdr:row>90</xdr:row>
      <xdr:rowOff>123825</xdr:rowOff>
    </xdr:to>
    <xdr:sp>
      <xdr:nvSpPr>
        <xdr:cNvPr id="80" name="Line 105"/>
        <xdr:cNvSpPr>
          <a:spLocks/>
        </xdr:cNvSpPr>
      </xdr:nvSpPr>
      <xdr:spPr>
        <a:xfrm>
          <a:off x="2047875" y="20116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88</xdr:row>
      <xdr:rowOff>0</xdr:rowOff>
    </xdr:from>
    <xdr:to>
      <xdr:col>8</xdr:col>
      <xdr:colOff>95250</xdr:colOff>
      <xdr:row>93</xdr:row>
      <xdr:rowOff>114300</xdr:rowOff>
    </xdr:to>
    <xdr:sp>
      <xdr:nvSpPr>
        <xdr:cNvPr id="81" name="Line 106"/>
        <xdr:cNvSpPr>
          <a:spLocks/>
        </xdr:cNvSpPr>
      </xdr:nvSpPr>
      <xdr:spPr>
        <a:xfrm>
          <a:off x="6000750" y="195929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90</xdr:row>
      <xdr:rowOff>76200</xdr:rowOff>
    </xdr:from>
    <xdr:to>
      <xdr:col>8</xdr:col>
      <xdr:colOff>390525</xdr:colOff>
      <xdr:row>90</xdr:row>
      <xdr:rowOff>123825</xdr:rowOff>
    </xdr:to>
    <xdr:sp>
      <xdr:nvSpPr>
        <xdr:cNvPr id="82" name="Line 107"/>
        <xdr:cNvSpPr>
          <a:spLocks/>
        </xdr:cNvSpPr>
      </xdr:nvSpPr>
      <xdr:spPr>
        <a:xfrm>
          <a:off x="6038850" y="20069175"/>
          <a:ext cx="257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90</xdr:row>
      <xdr:rowOff>133350</xdr:rowOff>
    </xdr:from>
    <xdr:to>
      <xdr:col>8</xdr:col>
      <xdr:colOff>371475</xdr:colOff>
      <xdr:row>90</xdr:row>
      <xdr:rowOff>171450</xdr:rowOff>
    </xdr:to>
    <xdr:sp>
      <xdr:nvSpPr>
        <xdr:cNvPr id="83" name="Line 108"/>
        <xdr:cNvSpPr>
          <a:spLocks/>
        </xdr:cNvSpPr>
      </xdr:nvSpPr>
      <xdr:spPr>
        <a:xfrm flipV="1">
          <a:off x="6029325" y="20126325"/>
          <a:ext cx="247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89</xdr:row>
      <xdr:rowOff>28575</xdr:rowOff>
    </xdr:from>
    <xdr:to>
      <xdr:col>6</xdr:col>
      <xdr:colOff>333375</xdr:colOff>
      <xdr:row>92</xdr:row>
      <xdr:rowOff>38100</xdr:rowOff>
    </xdr:to>
    <xdr:sp>
      <xdr:nvSpPr>
        <xdr:cNvPr id="84" name="Freeform 109"/>
        <xdr:cNvSpPr>
          <a:spLocks/>
        </xdr:cNvSpPr>
      </xdr:nvSpPr>
      <xdr:spPr>
        <a:xfrm>
          <a:off x="2867025" y="19821525"/>
          <a:ext cx="1924050" cy="609600"/>
        </a:xfrm>
        <a:custGeom>
          <a:pathLst>
            <a:path h="64" w="203">
              <a:moveTo>
                <a:pt x="5" y="0"/>
              </a:moveTo>
              <a:lnTo>
                <a:pt x="203" y="0"/>
              </a:lnTo>
              <a:lnTo>
                <a:pt x="203" y="64"/>
              </a:lnTo>
              <a:lnTo>
                <a:pt x="0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88</xdr:row>
      <xdr:rowOff>28575</xdr:rowOff>
    </xdr:from>
    <xdr:to>
      <xdr:col>6</xdr:col>
      <xdr:colOff>209550</xdr:colOff>
      <xdr:row>93</xdr:row>
      <xdr:rowOff>28575</xdr:rowOff>
    </xdr:to>
    <xdr:sp>
      <xdr:nvSpPr>
        <xdr:cNvPr id="85" name="Rectangle 110"/>
        <xdr:cNvSpPr>
          <a:spLocks/>
        </xdr:cNvSpPr>
      </xdr:nvSpPr>
      <xdr:spPr>
        <a:xfrm>
          <a:off x="4457700" y="19621500"/>
          <a:ext cx="209550" cy="10001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88</xdr:row>
      <xdr:rowOff>28575</xdr:rowOff>
    </xdr:from>
    <xdr:to>
      <xdr:col>4</xdr:col>
      <xdr:colOff>276225</xdr:colOff>
      <xdr:row>93</xdr:row>
      <xdr:rowOff>66675</xdr:rowOff>
    </xdr:to>
    <xdr:sp>
      <xdr:nvSpPr>
        <xdr:cNvPr id="86" name="Rectangle 111" descr="右上がり対角線"/>
        <xdr:cNvSpPr>
          <a:spLocks/>
        </xdr:cNvSpPr>
      </xdr:nvSpPr>
      <xdr:spPr>
        <a:xfrm>
          <a:off x="2695575" y="19621500"/>
          <a:ext cx="200025" cy="10382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90</xdr:row>
      <xdr:rowOff>114300</xdr:rowOff>
    </xdr:from>
    <xdr:to>
      <xdr:col>6</xdr:col>
      <xdr:colOff>476250</xdr:colOff>
      <xdr:row>90</xdr:row>
      <xdr:rowOff>114300</xdr:rowOff>
    </xdr:to>
    <xdr:sp>
      <xdr:nvSpPr>
        <xdr:cNvPr id="87" name="Line 112"/>
        <xdr:cNvSpPr>
          <a:spLocks/>
        </xdr:cNvSpPr>
      </xdr:nvSpPr>
      <xdr:spPr>
        <a:xfrm>
          <a:off x="4648200" y="20107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90</xdr:row>
      <xdr:rowOff>57150</xdr:rowOff>
    </xdr:from>
    <xdr:to>
      <xdr:col>6</xdr:col>
      <xdr:colOff>542925</xdr:colOff>
      <xdr:row>90</xdr:row>
      <xdr:rowOff>180975</xdr:rowOff>
    </xdr:to>
    <xdr:sp>
      <xdr:nvSpPr>
        <xdr:cNvPr id="88" name="Freeform 113"/>
        <xdr:cNvSpPr>
          <a:spLocks/>
        </xdr:cNvSpPr>
      </xdr:nvSpPr>
      <xdr:spPr>
        <a:xfrm>
          <a:off x="4867275" y="20050125"/>
          <a:ext cx="133350" cy="123825"/>
        </a:xfrm>
        <a:custGeom>
          <a:pathLst>
            <a:path h="13" w="14">
              <a:moveTo>
                <a:pt x="14" y="6"/>
              </a:moveTo>
              <a:lnTo>
                <a:pt x="0" y="0"/>
              </a:lnTo>
              <a:lnTo>
                <a:pt x="0" y="13"/>
              </a:lnTo>
              <a:lnTo>
                <a:pt x="14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90</xdr:row>
      <xdr:rowOff>57150</xdr:rowOff>
    </xdr:from>
    <xdr:to>
      <xdr:col>6</xdr:col>
      <xdr:colOff>266700</xdr:colOff>
      <xdr:row>90</xdr:row>
      <xdr:rowOff>180975</xdr:rowOff>
    </xdr:to>
    <xdr:sp>
      <xdr:nvSpPr>
        <xdr:cNvPr id="89" name="Freeform 114"/>
        <xdr:cNvSpPr>
          <a:spLocks/>
        </xdr:cNvSpPr>
      </xdr:nvSpPr>
      <xdr:spPr>
        <a:xfrm>
          <a:off x="4581525" y="20050125"/>
          <a:ext cx="142875" cy="123825"/>
        </a:xfrm>
        <a:custGeom>
          <a:pathLst>
            <a:path h="13" w="15">
              <a:moveTo>
                <a:pt x="0" y="6"/>
              </a:moveTo>
              <a:lnTo>
                <a:pt x="15" y="13"/>
              </a:lnTo>
              <a:lnTo>
                <a:pt x="15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87</xdr:row>
      <xdr:rowOff>104775</xdr:rowOff>
    </xdr:from>
    <xdr:to>
      <xdr:col>7</xdr:col>
      <xdr:colOff>314325</xdr:colOff>
      <xdr:row>90</xdr:row>
      <xdr:rowOff>123825</xdr:rowOff>
    </xdr:to>
    <xdr:sp>
      <xdr:nvSpPr>
        <xdr:cNvPr id="90" name="Line 115"/>
        <xdr:cNvSpPr>
          <a:spLocks/>
        </xdr:cNvSpPr>
      </xdr:nvSpPr>
      <xdr:spPr>
        <a:xfrm flipV="1">
          <a:off x="4819650" y="19497675"/>
          <a:ext cx="6191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68</xdr:row>
      <xdr:rowOff>171450</xdr:rowOff>
    </xdr:from>
    <xdr:to>
      <xdr:col>8</xdr:col>
      <xdr:colOff>85725</xdr:colOff>
      <xdr:row>69</xdr:row>
      <xdr:rowOff>19050</xdr:rowOff>
    </xdr:to>
    <xdr:sp>
      <xdr:nvSpPr>
        <xdr:cNvPr id="91" name="Freeform 116"/>
        <xdr:cNvSpPr>
          <a:spLocks/>
        </xdr:cNvSpPr>
      </xdr:nvSpPr>
      <xdr:spPr>
        <a:xfrm>
          <a:off x="5934075" y="15763875"/>
          <a:ext cx="57150" cy="47625"/>
        </a:xfrm>
        <a:custGeom>
          <a:pathLst>
            <a:path h="5" w="6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1"/>
              </a:lnTo>
              <a:lnTo>
                <a:pt x="2" y="1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1"/>
              </a:lnTo>
              <a:lnTo>
                <a:pt x="2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71</xdr:row>
      <xdr:rowOff>171450</xdr:rowOff>
    </xdr:from>
    <xdr:to>
      <xdr:col>8</xdr:col>
      <xdr:colOff>76200</xdr:colOff>
      <xdr:row>72</xdr:row>
      <xdr:rowOff>9525</xdr:rowOff>
    </xdr:to>
    <xdr:sp>
      <xdr:nvSpPr>
        <xdr:cNvPr id="92" name="Freeform 117"/>
        <xdr:cNvSpPr>
          <a:spLocks/>
        </xdr:cNvSpPr>
      </xdr:nvSpPr>
      <xdr:spPr>
        <a:xfrm>
          <a:off x="5924550" y="16363950"/>
          <a:ext cx="57150" cy="38100"/>
        </a:xfrm>
        <a:custGeom>
          <a:pathLst>
            <a:path h="4" w="6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1"/>
              </a:lnTo>
              <a:lnTo>
                <a:pt x="2" y="1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72</xdr:row>
      <xdr:rowOff>66675</xdr:rowOff>
    </xdr:from>
    <xdr:to>
      <xdr:col>8</xdr:col>
      <xdr:colOff>47625</xdr:colOff>
      <xdr:row>72</xdr:row>
      <xdr:rowOff>104775</xdr:rowOff>
    </xdr:to>
    <xdr:sp>
      <xdr:nvSpPr>
        <xdr:cNvPr id="93" name="Freeform 118"/>
        <xdr:cNvSpPr>
          <a:spLocks/>
        </xdr:cNvSpPr>
      </xdr:nvSpPr>
      <xdr:spPr>
        <a:xfrm>
          <a:off x="5905500" y="16459200"/>
          <a:ext cx="47625" cy="38100"/>
        </a:xfrm>
        <a:custGeom>
          <a:pathLst>
            <a:path h="4" w="6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88</xdr:row>
      <xdr:rowOff>0</xdr:rowOff>
    </xdr:from>
    <xdr:to>
      <xdr:col>8</xdr:col>
      <xdr:colOff>114300</xdr:colOff>
      <xdr:row>88</xdr:row>
      <xdr:rowOff>38100</xdr:rowOff>
    </xdr:to>
    <xdr:sp>
      <xdr:nvSpPr>
        <xdr:cNvPr id="94" name="Freeform 119"/>
        <xdr:cNvSpPr>
          <a:spLocks/>
        </xdr:cNvSpPr>
      </xdr:nvSpPr>
      <xdr:spPr>
        <a:xfrm>
          <a:off x="5953125" y="19592925"/>
          <a:ext cx="66675" cy="38100"/>
        </a:xfrm>
        <a:custGeom>
          <a:pathLst>
            <a:path h="4" w="7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7" y="2"/>
              </a:lnTo>
              <a:lnTo>
                <a:pt x="7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93</xdr:row>
      <xdr:rowOff>9525</xdr:rowOff>
    </xdr:from>
    <xdr:to>
      <xdr:col>8</xdr:col>
      <xdr:colOff>133350</xdr:colOff>
      <xdr:row>93</xdr:row>
      <xdr:rowOff>47625</xdr:rowOff>
    </xdr:to>
    <xdr:sp>
      <xdr:nvSpPr>
        <xdr:cNvPr id="95" name="Freeform 120"/>
        <xdr:cNvSpPr>
          <a:spLocks/>
        </xdr:cNvSpPr>
      </xdr:nvSpPr>
      <xdr:spPr>
        <a:xfrm>
          <a:off x="5981700" y="20602575"/>
          <a:ext cx="57150" cy="38100"/>
        </a:xfrm>
        <a:custGeom>
          <a:pathLst>
            <a:path h="4" w="6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1"/>
              </a:lnTo>
              <a:lnTo>
                <a:pt x="2" y="1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1"/>
              </a:lnTo>
              <a:lnTo>
                <a:pt x="2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91</xdr:row>
      <xdr:rowOff>0</xdr:rowOff>
    </xdr:from>
    <xdr:to>
      <xdr:col>8</xdr:col>
      <xdr:colOff>114300</xdr:colOff>
      <xdr:row>91</xdr:row>
      <xdr:rowOff>47625</xdr:rowOff>
    </xdr:to>
    <xdr:sp>
      <xdr:nvSpPr>
        <xdr:cNvPr id="96" name="Freeform 121"/>
        <xdr:cNvSpPr>
          <a:spLocks/>
        </xdr:cNvSpPr>
      </xdr:nvSpPr>
      <xdr:spPr>
        <a:xfrm>
          <a:off x="5953125" y="20193000"/>
          <a:ext cx="66675" cy="47625"/>
        </a:xfrm>
        <a:custGeom>
          <a:pathLst>
            <a:path h="5" w="7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7" y="2"/>
              </a:lnTo>
              <a:lnTo>
                <a:pt x="7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89</xdr:row>
      <xdr:rowOff>190500</xdr:rowOff>
    </xdr:from>
    <xdr:to>
      <xdr:col>8</xdr:col>
      <xdr:colOff>95250</xdr:colOff>
      <xdr:row>90</xdr:row>
      <xdr:rowOff>28575</xdr:rowOff>
    </xdr:to>
    <xdr:sp>
      <xdr:nvSpPr>
        <xdr:cNvPr id="97" name="Freeform 122"/>
        <xdr:cNvSpPr>
          <a:spLocks/>
        </xdr:cNvSpPr>
      </xdr:nvSpPr>
      <xdr:spPr>
        <a:xfrm>
          <a:off x="5943600" y="19983450"/>
          <a:ext cx="57150" cy="38100"/>
        </a:xfrm>
        <a:custGeom>
          <a:pathLst>
            <a:path h="4" w="6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3" y="1"/>
              </a:lnTo>
              <a:lnTo>
                <a:pt x="3" y="1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90</xdr:row>
      <xdr:rowOff>95250</xdr:rowOff>
    </xdr:from>
    <xdr:to>
      <xdr:col>8</xdr:col>
      <xdr:colOff>114300</xdr:colOff>
      <xdr:row>90</xdr:row>
      <xdr:rowOff>133350</xdr:rowOff>
    </xdr:to>
    <xdr:sp>
      <xdr:nvSpPr>
        <xdr:cNvPr id="98" name="Freeform 123"/>
        <xdr:cNvSpPr>
          <a:spLocks/>
        </xdr:cNvSpPr>
      </xdr:nvSpPr>
      <xdr:spPr>
        <a:xfrm>
          <a:off x="5953125" y="20088225"/>
          <a:ext cx="66675" cy="38100"/>
        </a:xfrm>
        <a:custGeom>
          <a:pathLst>
            <a:path h="4" w="7">
              <a:moveTo>
                <a:pt x="0" y="2"/>
              </a:move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0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1"/>
              </a:lnTo>
              <a:lnTo>
                <a:pt x="3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7" y="2"/>
              </a:lnTo>
              <a:lnTo>
                <a:pt x="7" y="2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5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89</xdr:row>
      <xdr:rowOff>28575</xdr:rowOff>
    </xdr:from>
    <xdr:to>
      <xdr:col>6</xdr:col>
      <xdr:colOff>533400</xdr:colOff>
      <xdr:row>92</xdr:row>
      <xdr:rowOff>38100</xdr:rowOff>
    </xdr:to>
    <xdr:sp>
      <xdr:nvSpPr>
        <xdr:cNvPr id="99" name="Freeform 124"/>
        <xdr:cNvSpPr>
          <a:spLocks/>
        </xdr:cNvSpPr>
      </xdr:nvSpPr>
      <xdr:spPr>
        <a:xfrm>
          <a:off x="4591050" y="19821525"/>
          <a:ext cx="400050" cy="609600"/>
        </a:xfrm>
        <a:custGeom>
          <a:pathLst>
            <a:path h="64" w="42">
              <a:moveTo>
                <a:pt x="21" y="64"/>
              </a:moveTo>
              <a:lnTo>
                <a:pt x="21" y="1"/>
              </a:lnTo>
              <a:lnTo>
                <a:pt x="0" y="0"/>
              </a:lnTo>
              <a:lnTo>
                <a:pt x="42" y="63"/>
              </a:lnTo>
              <a:lnTo>
                <a:pt x="21" y="63"/>
              </a:lnTo>
              <a:lnTo>
                <a:pt x="21" y="64"/>
              </a:lnTo>
              <a:close/>
            </a:path>
          </a:pathLst>
        </a:custGeom>
        <a:solidFill>
          <a:srgbClr val="C1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89</xdr:row>
      <xdr:rowOff>28575</xdr:rowOff>
    </xdr:from>
    <xdr:to>
      <xdr:col>6</xdr:col>
      <xdr:colOff>533400</xdr:colOff>
      <xdr:row>92</xdr:row>
      <xdr:rowOff>38100</xdr:rowOff>
    </xdr:to>
    <xdr:sp>
      <xdr:nvSpPr>
        <xdr:cNvPr id="100" name="Freeform 125"/>
        <xdr:cNvSpPr>
          <a:spLocks/>
        </xdr:cNvSpPr>
      </xdr:nvSpPr>
      <xdr:spPr>
        <a:xfrm>
          <a:off x="4591050" y="19821525"/>
          <a:ext cx="400050" cy="609600"/>
        </a:xfrm>
        <a:custGeom>
          <a:pathLst>
            <a:path h="64" w="42">
              <a:moveTo>
                <a:pt x="21" y="64"/>
              </a:moveTo>
              <a:lnTo>
                <a:pt x="21" y="1"/>
              </a:lnTo>
              <a:lnTo>
                <a:pt x="0" y="0"/>
              </a:lnTo>
              <a:lnTo>
                <a:pt x="42" y="63"/>
              </a:lnTo>
              <a:lnTo>
                <a:pt x="21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74</xdr:row>
      <xdr:rowOff>47625</xdr:rowOff>
    </xdr:from>
    <xdr:to>
      <xdr:col>5</xdr:col>
      <xdr:colOff>552450</xdr:colOff>
      <xdr:row>74</xdr:row>
      <xdr:rowOff>123825</xdr:rowOff>
    </xdr:to>
    <xdr:sp>
      <xdr:nvSpPr>
        <xdr:cNvPr id="101" name="Line 126"/>
        <xdr:cNvSpPr>
          <a:spLocks/>
        </xdr:cNvSpPr>
      </xdr:nvSpPr>
      <xdr:spPr>
        <a:xfrm>
          <a:off x="3771900" y="16840200"/>
          <a:ext cx="419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68</xdr:row>
      <xdr:rowOff>57150</xdr:rowOff>
    </xdr:from>
    <xdr:to>
      <xdr:col>6</xdr:col>
      <xdr:colOff>114300</xdr:colOff>
      <xdr:row>72</xdr:row>
      <xdr:rowOff>19050</xdr:rowOff>
    </xdr:to>
    <xdr:sp>
      <xdr:nvSpPr>
        <xdr:cNvPr id="102" name="Freeform 127"/>
        <xdr:cNvSpPr>
          <a:spLocks/>
        </xdr:cNvSpPr>
      </xdr:nvSpPr>
      <xdr:spPr>
        <a:xfrm>
          <a:off x="2876550" y="15649575"/>
          <a:ext cx="1695450" cy="762000"/>
        </a:xfrm>
        <a:custGeom>
          <a:pathLst>
            <a:path h="80" w="179">
              <a:moveTo>
                <a:pt x="1" y="17"/>
              </a:moveTo>
              <a:lnTo>
                <a:pt x="10" y="0"/>
              </a:lnTo>
              <a:lnTo>
                <a:pt x="79" y="60"/>
              </a:lnTo>
              <a:lnTo>
                <a:pt x="179" y="56"/>
              </a:lnTo>
              <a:lnTo>
                <a:pt x="164" y="80"/>
              </a:lnTo>
              <a:lnTo>
                <a:pt x="0" y="16"/>
              </a:lnTo>
              <a:lnTo>
                <a:pt x="1" y="17"/>
              </a:lnTo>
              <a:close/>
            </a:path>
          </a:pathLst>
        </a:custGeom>
        <a:solidFill>
          <a:srgbClr val="E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68</xdr:row>
      <xdr:rowOff>57150</xdr:rowOff>
    </xdr:from>
    <xdr:to>
      <xdr:col>6</xdr:col>
      <xdr:colOff>114300</xdr:colOff>
      <xdr:row>72</xdr:row>
      <xdr:rowOff>19050</xdr:rowOff>
    </xdr:to>
    <xdr:sp>
      <xdr:nvSpPr>
        <xdr:cNvPr id="103" name="Freeform 128"/>
        <xdr:cNvSpPr>
          <a:spLocks/>
        </xdr:cNvSpPr>
      </xdr:nvSpPr>
      <xdr:spPr>
        <a:xfrm>
          <a:off x="2876550" y="15649575"/>
          <a:ext cx="1695450" cy="762000"/>
        </a:xfrm>
        <a:custGeom>
          <a:pathLst>
            <a:path h="80" w="179">
              <a:moveTo>
                <a:pt x="1" y="17"/>
              </a:moveTo>
              <a:lnTo>
                <a:pt x="10" y="0"/>
              </a:lnTo>
              <a:lnTo>
                <a:pt x="79" y="60"/>
              </a:lnTo>
              <a:lnTo>
                <a:pt x="179" y="56"/>
              </a:lnTo>
              <a:lnTo>
                <a:pt x="164" y="80"/>
              </a:lnTo>
              <a:lnTo>
                <a:pt x="0" y="1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9525</xdr:rowOff>
    </xdr:from>
    <xdr:to>
      <xdr:col>7</xdr:col>
      <xdr:colOff>95250</xdr:colOff>
      <xdr:row>72</xdr:row>
      <xdr:rowOff>57150</xdr:rowOff>
    </xdr:to>
    <xdr:sp>
      <xdr:nvSpPr>
        <xdr:cNvPr id="104" name="Freeform 129"/>
        <xdr:cNvSpPr>
          <a:spLocks/>
        </xdr:cNvSpPr>
      </xdr:nvSpPr>
      <xdr:spPr>
        <a:xfrm>
          <a:off x="4467225" y="16202025"/>
          <a:ext cx="752475" cy="247650"/>
        </a:xfrm>
        <a:custGeom>
          <a:pathLst>
            <a:path h="26" w="79">
              <a:moveTo>
                <a:pt x="0" y="26"/>
              </a:moveTo>
              <a:lnTo>
                <a:pt x="0" y="0"/>
              </a:lnTo>
              <a:lnTo>
                <a:pt x="79" y="24"/>
              </a:lnTo>
              <a:lnTo>
                <a:pt x="0" y="2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77</xdr:row>
      <xdr:rowOff>190500</xdr:rowOff>
    </xdr:from>
    <xdr:to>
      <xdr:col>7</xdr:col>
      <xdr:colOff>171450</xdr:colOff>
      <xdr:row>81</xdr:row>
      <xdr:rowOff>19050</xdr:rowOff>
    </xdr:to>
    <xdr:sp>
      <xdr:nvSpPr>
        <xdr:cNvPr id="105" name="Freeform 130"/>
        <xdr:cNvSpPr>
          <a:spLocks/>
        </xdr:cNvSpPr>
      </xdr:nvSpPr>
      <xdr:spPr>
        <a:xfrm>
          <a:off x="2943225" y="17583150"/>
          <a:ext cx="2352675" cy="628650"/>
        </a:xfrm>
        <a:custGeom>
          <a:pathLst>
            <a:path h="66" w="248">
              <a:moveTo>
                <a:pt x="0" y="0"/>
              </a:moveTo>
              <a:lnTo>
                <a:pt x="166" y="66"/>
              </a:lnTo>
              <a:lnTo>
                <a:pt x="248" y="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81</xdr:row>
      <xdr:rowOff>19050</xdr:rowOff>
    </xdr:from>
    <xdr:to>
      <xdr:col>6</xdr:col>
      <xdr:colOff>57150</xdr:colOff>
      <xdr:row>84</xdr:row>
      <xdr:rowOff>0</xdr:rowOff>
    </xdr:to>
    <xdr:sp>
      <xdr:nvSpPr>
        <xdr:cNvPr id="106" name="Line 131"/>
        <xdr:cNvSpPr>
          <a:spLocks/>
        </xdr:cNvSpPr>
      </xdr:nvSpPr>
      <xdr:spPr>
        <a:xfrm flipH="1">
          <a:off x="2905125" y="18211800"/>
          <a:ext cx="1609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77</xdr:row>
      <xdr:rowOff>180975</xdr:rowOff>
    </xdr:from>
    <xdr:to>
      <xdr:col>6</xdr:col>
      <xdr:colOff>123825</xdr:colOff>
      <xdr:row>80</xdr:row>
      <xdr:rowOff>190500</xdr:rowOff>
    </xdr:to>
    <xdr:sp>
      <xdr:nvSpPr>
        <xdr:cNvPr id="107" name="Freeform 132"/>
        <xdr:cNvSpPr>
          <a:spLocks/>
        </xdr:cNvSpPr>
      </xdr:nvSpPr>
      <xdr:spPr>
        <a:xfrm>
          <a:off x="2828925" y="17573625"/>
          <a:ext cx="1752600" cy="609600"/>
        </a:xfrm>
        <a:custGeom>
          <a:pathLst>
            <a:path h="64" w="185">
              <a:moveTo>
                <a:pt x="8" y="1"/>
              </a:moveTo>
              <a:lnTo>
                <a:pt x="0" y="15"/>
              </a:lnTo>
              <a:lnTo>
                <a:pt x="185" y="48"/>
              </a:lnTo>
              <a:lnTo>
                <a:pt x="175" y="64"/>
              </a:lnTo>
              <a:lnTo>
                <a:pt x="9" y="0"/>
              </a:lnTo>
              <a:lnTo>
                <a:pt x="8" y="1"/>
              </a:lnTo>
              <a:close/>
            </a:path>
          </a:pathLst>
        </a:cu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77</xdr:row>
      <xdr:rowOff>180975</xdr:rowOff>
    </xdr:from>
    <xdr:to>
      <xdr:col>6</xdr:col>
      <xdr:colOff>123825</xdr:colOff>
      <xdr:row>80</xdr:row>
      <xdr:rowOff>190500</xdr:rowOff>
    </xdr:to>
    <xdr:sp>
      <xdr:nvSpPr>
        <xdr:cNvPr id="108" name="Freeform 133"/>
        <xdr:cNvSpPr>
          <a:spLocks/>
        </xdr:cNvSpPr>
      </xdr:nvSpPr>
      <xdr:spPr>
        <a:xfrm>
          <a:off x="2828925" y="17573625"/>
          <a:ext cx="1752600" cy="609600"/>
        </a:xfrm>
        <a:custGeom>
          <a:pathLst>
            <a:path h="64" w="185">
              <a:moveTo>
                <a:pt x="8" y="1"/>
              </a:moveTo>
              <a:lnTo>
                <a:pt x="0" y="15"/>
              </a:lnTo>
              <a:lnTo>
                <a:pt x="185" y="48"/>
              </a:lnTo>
              <a:lnTo>
                <a:pt x="175" y="64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71</xdr:row>
      <xdr:rowOff>38100</xdr:rowOff>
    </xdr:from>
    <xdr:to>
      <xdr:col>6</xdr:col>
      <xdr:colOff>19050</xdr:colOff>
      <xdr:row>75</xdr:row>
      <xdr:rowOff>28575</xdr:rowOff>
    </xdr:to>
    <xdr:sp>
      <xdr:nvSpPr>
        <xdr:cNvPr id="109" name="Freeform 134"/>
        <xdr:cNvSpPr>
          <a:spLocks/>
        </xdr:cNvSpPr>
      </xdr:nvSpPr>
      <xdr:spPr>
        <a:xfrm>
          <a:off x="2790825" y="16230600"/>
          <a:ext cx="1685925" cy="790575"/>
        </a:xfrm>
        <a:custGeom>
          <a:pathLst>
            <a:path h="83" w="178">
              <a:moveTo>
                <a:pt x="178" y="24"/>
              </a:moveTo>
              <a:lnTo>
                <a:pt x="168" y="0"/>
              </a:lnTo>
              <a:lnTo>
                <a:pt x="97" y="74"/>
              </a:lnTo>
              <a:lnTo>
                <a:pt x="0" y="60"/>
              </a:lnTo>
              <a:lnTo>
                <a:pt x="12" y="8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70</xdr:row>
      <xdr:rowOff>123825</xdr:rowOff>
    </xdr:from>
    <xdr:to>
      <xdr:col>5</xdr:col>
      <xdr:colOff>142875</xdr:colOff>
      <xdr:row>71</xdr:row>
      <xdr:rowOff>47625</xdr:rowOff>
    </xdr:to>
    <xdr:sp>
      <xdr:nvSpPr>
        <xdr:cNvPr id="110" name="Line 135"/>
        <xdr:cNvSpPr>
          <a:spLocks/>
        </xdr:cNvSpPr>
      </xdr:nvSpPr>
      <xdr:spPr>
        <a:xfrm flipH="1">
          <a:off x="3733800" y="16116300"/>
          <a:ext cx="47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171450</xdr:rowOff>
    </xdr:from>
    <xdr:to>
      <xdr:col>5</xdr:col>
      <xdr:colOff>114300</xdr:colOff>
      <xdr:row>14</xdr:row>
      <xdr:rowOff>133350</xdr:rowOff>
    </xdr:to>
    <xdr:sp>
      <xdr:nvSpPr>
        <xdr:cNvPr id="111" name="Line 136"/>
        <xdr:cNvSpPr>
          <a:spLocks/>
        </xdr:cNvSpPr>
      </xdr:nvSpPr>
      <xdr:spPr>
        <a:xfrm>
          <a:off x="3438525" y="4219575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17</xdr:row>
      <xdr:rowOff>180975</xdr:rowOff>
    </xdr:from>
    <xdr:to>
      <xdr:col>3</xdr:col>
      <xdr:colOff>28575</xdr:colOff>
      <xdr:row>18</xdr:row>
      <xdr:rowOff>28575</xdr:rowOff>
    </xdr:to>
    <xdr:sp>
      <xdr:nvSpPr>
        <xdr:cNvPr id="112" name="Oval 137"/>
        <xdr:cNvSpPr>
          <a:spLocks/>
        </xdr:cNvSpPr>
      </xdr:nvSpPr>
      <xdr:spPr>
        <a:xfrm>
          <a:off x="1752600" y="54292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17</xdr:row>
      <xdr:rowOff>180975</xdr:rowOff>
    </xdr:from>
    <xdr:to>
      <xdr:col>4</xdr:col>
      <xdr:colOff>819150</xdr:colOff>
      <xdr:row>18</xdr:row>
      <xdr:rowOff>28575</xdr:rowOff>
    </xdr:to>
    <xdr:sp>
      <xdr:nvSpPr>
        <xdr:cNvPr id="113" name="Oval 138"/>
        <xdr:cNvSpPr>
          <a:spLocks/>
        </xdr:cNvSpPr>
      </xdr:nvSpPr>
      <xdr:spPr>
        <a:xfrm>
          <a:off x="3390900" y="54292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17</xdr:row>
      <xdr:rowOff>180975</xdr:rowOff>
    </xdr:from>
    <xdr:to>
      <xdr:col>5</xdr:col>
      <xdr:colOff>800100</xdr:colOff>
      <xdr:row>18</xdr:row>
      <xdr:rowOff>28575</xdr:rowOff>
    </xdr:to>
    <xdr:sp>
      <xdr:nvSpPr>
        <xdr:cNvPr id="114" name="Oval 139"/>
        <xdr:cNvSpPr>
          <a:spLocks/>
        </xdr:cNvSpPr>
      </xdr:nvSpPr>
      <xdr:spPr>
        <a:xfrm>
          <a:off x="4391025" y="54292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16</xdr:row>
      <xdr:rowOff>171450</xdr:rowOff>
    </xdr:from>
    <xdr:to>
      <xdr:col>3</xdr:col>
      <xdr:colOff>180975</xdr:colOff>
      <xdr:row>17</xdr:row>
      <xdr:rowOff>19050</xdr:rowOff>
    </xdr:to>
    <xdr:sp>
      <xdr:nvSpPr>
        <xdr:cNvPr id="115" name="Oval 140"/>
        <xdr:cNvSpPr>
          <a:spLocks/>
        </xdr:cNvSpPr>
      </xdr:nvSpPr>
      <xdr:spPr>
        <a:xfrm>
          <a:off x="1905000" y="52197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47625</xdr:colOff>
      <xdr:row>13</xdr:row>
      <xdr:rowOff>152400</xdr:rowOff>
    </xdr:to>
    <xdr:sp>
      <xdr:nvSpPr>
        <xdr:cNvPr id="116" name="Oval 141"/>
        <xdr:cNvSpPr>
          <a:spLocks/>
        </xdr:cNvSpPr>
      </xdr:nvSpPr>
      <xdr:spPr>
        <a:xfrm>
          <a:off x="3638550" y="45529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152400</xdr:rowOff>
    </xdr:from>
    <xdr:to>
      <xdr:col>7</xdr:col>
      <xdr:colOff>133350</xdr:colOff>
      <xdr:row>8</xdr:row>
      <xdr:rowOff>0</xdr:rowOff>
    </xdr:to>
    <xdr:sp>
      <xdr:nvSpPr>
        <xdr:cNvPr id="117" name="Oval 142"/>
        <xdr:cNvSpPr>
          <a:spLocks/>
        </xdr:cNvSpPr>
      </xdr:nvSpPr>
      <xdr:spPr>
        <a:xfrm>
          <a:off x="5210175" y="34004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47625</xdr:rowOff>
    </xdr:from>
    <xdr:to>
      <xdr:col>7</xdr:col>
      <xdr:colOff>133350</xdr:colOff>
      <xdr:row>11</xdr:row>
      <xdr:rowOff>95250</xdr:rowOff>
    </xdr:to>
    <xdr:sp>
      <xdr:nvSpPr>
        <xdr:cNvPr id="118" name="Oval 143"/>
        <xdr:cNvSpPr>
          <a:spLocks/>
        </xdr:cNvSpPr>
      </xdr:nvSpPr>
      <xdr:spPr>
        <a:xfrm>
          <a:off x="5210175" y="40957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152400</xdr:rowOff>
    </xdr:from>
    <xdr:to>
      <xdr:col>7</xdr:col>
      <xdr:colOff>133350</xdr:colOff>
      <xdr:row>12</xdr:row>
      <xdr:rowOff>0</xdr:rowOff>
    </xdr:to>
    <xdr:sp>
      <xdr:nvSpPr>
        <xdr:cNvPr id="119" name="Oval 144"/>
        <xdr:cNvSpPr>
          <a:spLocks/>
        </xdr:cNvSpPr>
      </xdr:nvSpPr>
      <xdr:spPr>
        <a:xfrm>
          <a:off x="5210175" y="42005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20</xdr:row>
      <xdr:rowOff>190500</xdr:rowOff>
    </xdr:from>
    <xdr:to>
      <xdr:col>7</xdr:col>
      <xdr:colOff>28575</xdr:colOff>
      <xdr:row>21</xdr:row>
      <xdr:rowOff>38100</xdr:rowOff>
    </xdr:to>
    <xdr:sp>
      <xdr:nvSpPr>
        <xdr:cNvPr id="120" name="Oval 145"/>
        <xdr:cNvSpPr>
          <a:spLocks/>
        </xdr:cNvSpPr>
      </xdr:nvSpPr>
      <xdr:spPr>
        <a:xfrm>
          <a:off x="5105400" y="60388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22</xdr:row>
      <xdr:rowOff>171450</xdr:rowOff>
    </xdr:from>
    <xdr:to>
      <xdr:col>7</xdr:col>
      <xdr:colOff>28575</xdr:colOff>
      <xdr:row>23</xdr:row>
      <xdr:rowOff>19050</xdr:rowOff>
    </xdr:to>
    <xdr:sp>
      <xdr:nvSpPr>
        <xdr:cNvPr id="121" name="Oval 146"/>
        <xdr:cNvSpPr>
          <a:spLocks/>
        </xdr:cNvSpPr>
      </xdr:nvSpPr>
      <xdr:spPr>
        <a:xfrm>
          <a:off x="5105400" y="64198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23</xdr:row>
      <xdr:rowOff>66675</xdr:rowOff>
    </xdr:from>
    <xdr:to>
      <xdr:col>7</xdr:col>
      <xdr:colOff>28575</xdr:colOff>
      <xdr:row>23</xdr:row>
      <xdr:rowOff>114300</xdr:rowOff>
    </xdr:to>
    <xdr:sp>
      <xdr:nvSpPr>
        <xdr:cNvPr id="122" name="Oval 147"/>
        <xdr:cNvSpPr>
          <a:spLocks/>
        </xdr:cNvSpPr>
      </xdr:nvSpPr>
      <xdr:spPr>
        <a:xfrm>
          <a:off x="5105400" y="65151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23</xdr:row>
      <xdr:rowOff>171450</xdr:rowOff>
    </xdr:from>
    <xdr:to>
      <xdr:col>7</xdr:col>
      <xdr:colOff>28575</xdr:colOff>
      <xdr:row>24</xdr:row>
      <xdr:rowOff>19050</xdr:rowOff>
    </xdr:to>
    <xdr:sp>
      <xdr:nvSpPr>
        <xdr:cNvPr id="123" name="Oval 148"/>
        <xdr:cNvSpPr>
          <a:spLocks/>
        </xdr:cNvSpPr>
      </xdr:nvSpPr>
      <xdr:spPr>
        <a:xfrm>
          <a:off x="5105400" y="661987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25</xdr:row>
      <xdr:rowOff>152400</xdr:rowOff>
    </xdr:from>
    <xdr:to>
      <xdr:col>7</xdr:col>
      <xdr:colOff>28575</xdr:colOff>
      <xdr:row>26</xdr:row>
      <xdr:rowOff>0</xdr:rowOff>
    </xdr:to>
    <xdr:sp>
      <xdr:nvSpPr>
        <xdr:cNvPr id="124" name="Oval 149"/>
        <xdr:cNvSpPr>
          <a:spLocks/>
        </xdr:cNvSpPr>
      </xdr:nvSpPr>
      <xdr:spPr>
        <a:xfrm>
          <a:off x="5105400" y="700087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419100</xdr:colOff>
      <xdr:row>0</xdr:row>
      <xdr:rowOff>1428750</xdr:rowOff>
    </xdr:to>
    <xdr:pic>
      <xdr:nvPicPr>
        <xdr:cNvPr id="125" name="図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448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5"/>
  <sheetViews>
    <sheetView tabSelected="1" showOutlineSymbols="0" zoomScalePageLayoutView="0" workbookViewId="0" topLeftCell="A1">
      <selection activeCell="B1" sqref="B1"/>
    </sheetView>
  </sheetViews>
  <sheetFormatPr defaultColWidth="8.75390625" defaultRowHeight="14.25"/>
  <cols>
    <col min="1" max="1" width="4.75390625" style="11" customWidth="1"/>
    <col min="2" max="2" width="8.75390625" style="11" customWidth="1"/>
    <col min="3" max="3" width="9.75390625" style="11" customWidth="1"/>
    <col min="4" max="4" width="11.125" style="11" customWidth="1"/>
    <col min="5" max="5" width="13.375" style="11" customWidth="1"/>
    <col min="6" max="6" width="10.75390625" style="11" customWidth="1"/>
    <col min="7" max="7" width="8.75390625" style="11" customWidth="1"/>
    <col min="8" max="8" width="10.25390625" style="11" customWidth="1"/>
    <col min="9" max="9" width="8.75390625" style="11" customWidth="1"/>
    <col min="10" max="10" width="10.75390625" style="11" customWidth="1"/>
    <col min="11" max="11" width="6.875" style="11" customWidth="1"/>
    <col min="12" max="12" width="4.00390625" style="11" customWidth="1"/>
    <col min="13" max="16384" width="8.75390625" style="11" customWidth="1"/>
  </cols>
  <sheetData>
    <row r="1" ht="151.5" customHeight="1"/>
    <row r="2" spans="2:10" ht="25.5" customHeight="1">
      <c r="B2" s="12" t="s">
        <v>0</v>
      </c>
      <c r="C2" s="12"/>
      <c r="D2" s="13" t="s">
        <v>1</v>
      </c>
      <c r="E2" s="12"/>
      <c r="F2" s="12"/>
      <c r="G2" s="12"/>
      <c r="H2" s="12"/>
      <c r="I2" s="12"/>
      <c r="J2" s="12"/>
    </row>
    <row r="3" spans="2:10" ht="15.75" customHeight="1">
      <c r="B3" s="14"/>
      <c r="C3" s="14"/>
      <c r="D3" s="14"/>
      <c r="E3" s="14"/>
      <c r="F3" s="14"/>
      <c r="G3" s="14"/>
      <c r="H3" s="14"/>
      <c r="I3" s="14"/>
      <c r="J3" s="14"/>
    </row>
    <row r="4" ht="15.75" customHeight="1">
      <c r="B4" s="15" t="s">
        <v>2</v>
      </c>
    </row>
    <row r="5" ht="15.75" customHeight="1">
      <c r="B5" s="11" t="s">
        <v>3</v>
      </c>
    </row>
    <row r="6" ht="15.75" customHeight="1">
      <c r="B6" s="15" t="s">
        <v>4</v>
      </c>
    </row>
    <row r="7" ht="15.75" customHeight="1"/>
    <row r="8" spans="2:5" ht="15.75" customHeight="1">
      <c r="B8" s="16" t="s">
        <v>5</v>
      </c>
      <c r="E8" s="17"/>
    </row>
    <row r="9" ht="15.75" customHeight="1"/>
    <row r="10" ht="15.75" customHeight="1"/>
    <row r="11" spans="8:10" ht="15.75" customHeight="1">
      <c r="H11" s="17" t="s">
        <v>6</v>
      </c>
      <c r="I11" s="18">
        <f>ROUND(G31,2)</f>
        <v>1.5</v>
      </c>
      <c r="J11" s="15" t="s">
        <v>7</v>
      </c>
    </row>
    <row r="12" ht="15.75" customHeight="1"/>
    <row r="13" spans="8:10" ht="15.75" customHeight="1">
      <c r="H13" s="15" t="s">
        <v>8</v>
      </c>
      <c r="I13" s="18">
        <f>ROUND(G34,2)</f>
        <v>20</v>
      </c>
      <c r="J13" s="15" t="s">
        <v>9</v>
      </c>
    </row>
    <row r="14" ht="15.75" customHeight="1"/>
    <row r="15" ht="15.75" customHeight="1"/>
    <row r="16" spans="5:7" ht="15.75" customHeight="1">
      <c r="E16" s="17" t="s">
        <v>10</v>
      </c>
      <c r="F16" s="18">
        <f>ROUND(G39,2)</f>
        <v>3.35</v>
      </c>
      <c r="G16" s="15" t="s">
        <v>7</v>
      </c>
    </row>
    <row r="17" ht="15.75" customHeight="1"/>
    <row r="18" spans="4:8" ht="15.75" customHeight="1">
      <c r="D18" s="17" t="s">
        <v>11</v>
      </c>
      <c r="E18" s="18">
        <f>ROUND(G32,2)</f>
        <v>3</v>
      </c>
      <c r="F18" s="17" t="s">
        <v>12</v>
      </c>
      <c r="G18" s="18">
        <f>ROUND(G33,2)</f>
        <v>1</v>
      </c>
      <c r="H18" s="15" t="s">
        <v>7</v>
      </c>
    </row>
    <row r="19" ht="15.75" customHeight="1">
      <c r="E19" s="19"/>
    </row>
    <row r="20" ht="15.75" customHeight="1">
      <c r="B20" s="16" t="s">
        <v>13</v>
      </c>
    </row>
    <row r="21" ht="15.75" customHeight="1"/>
    <row r="22" ht="15.75" customHeight="1">
      <c r="H22" s="15" t="s">
        <v>14</v>
      </c>
    </row>
    <row r="23" spans="4:6" ht="15.75" customHeight="1">
      <c r="D23" s="11" t="s">
        <v>15</v>
      </c>
      <c r="E23" s="11" t="s">
        <v>16</v>
      </c>
      <c r="F23" s="48" t="s">
        <v>17</v>
      </c>
    </row>
    <row r="24" ht="15.75" customHeight="1">
      <c r="H24" s="20" t="s">
        <v>18</v>
      </c>
    </row>
    <row r="25" spans="6:8" ht="15.75" customHeight="1">
      <c r="F25" s="47" t="s">
        <v>131</v>
      </c>
      <c r="H25" s="15" t="s">
        <v>14</v>
      </c>
    </row>
    <row r="26" ht="15.75" customHeight="1"/>
    <row r="27" ht="15.75" customHeight="1"/>
    <row r="28" ht="15.75" customHeight="1">
      <c r="G28" s="15" t="s">
        <v>20</v>
      </c>
    </row>
    <row r="29" spans="6:7" ht="15.75" customHeight="1">
      <c r="F29" s="11" t="s">
        <v>21</v>
      </c>
      <c r="G29" s="15" t="s">
        <v>22</v>
      </c>
    </row>
    <row r="30" ht="15.75" customHeight="1"/>
    <row r="31" spans="2:8" ht="15.75" customHeight="1">
      <c r="B31" s="15" t="s">
        <v>23</v>
      </c>
      <c r="C31" s="15"/>
      <c r="D31" s="15" t="s">
        <v>24</v>
      </c>
      <c r="F31" s="17" t="s">
        <v>25</v>
      </c>
      <c r="G31" s="38">
        <v>1.5</v>
      </c>
      <c r="H31" s="21" t="s">
        <v>26</v>
      </c>
    </row>
    <row r="32" spans="4:8" ht="15.75" customHeight="1">
      <c r="D32" s="15" t="s">
        <v>27</v>
      </c>
      <c r="F32" s="17" t="s">
        <v>28</v>
      </c>
      <c r="G32" s="39">
        <v>3</v>
      </c>
      <c r="H32" s="21" t="s">
        <v>26</v>
      </c>
    </row>
    <row r="33" spans="4:8" ht="15.75" customHeight="1">
      <c r="D33" s="15" t="s">
        <v>29</v>
      </c>
      <c r="F33" s="17" t="s">
        <v>30</v>
      </c>
      <c r="G33" s="39">
        <v>1</v>
      </c>
      <c r="H33" s="21" t="s">
        <v>26</v>
      </c>
    </row>
    <row r="34" spans="4:8" ht="15.75" customHeight="1">
      <c r="D34" s="15" t="s">
        <v>31</v>
      </c>
      <c r="F34" s="17" t="s">
        <v>32</v>
      </c>
      <c r="G34" s="39">
        <v>20</v>
      </c>
      <c r="H34" s="21" t="s">
        <v>33</v>
      </c>
    </row>
    <row r="35" spans="4:8" ht="15.75" customHeight="1">
      <c r="D35" s="15" t="s">
        <v>34</v>
      </c>
      <c r="F35" s="17" t="s">
        <v>35</v>
      </c>
      <c r="G35" s="39">
        <v>0.2</v>
      </c>
      <c r="H35" s="21" t="s">
        <v>26</v>
      </c>
    </row>
    <row r="36" spans="4:8" ht="15.75" customHeight="1">
      <c r="D36" s="15" t="s">
        <v>36</v>
      </c>
      <c r="F36" s="17" t="s">
        <v>37</v>
      </c>
      <c r="G36" s="40">
        <v>5</v>
      </c>
      <c r="H36" s="21" t="s">
        <v>134</v>
      </c>
    </row>
    <row r="37" spans="4:8" ht="15.75" customHeight="1">
      <c r="D37" s="15" t="s">
        <v>38</v>
      </c>
      <c r="F37" s="17" t="s">
        <v>39</v>
      </c>
      <c r="G37" s="40">
        <v>4.6</v>
      </c>
      <c r="H37" s="21" t="s">
        <v>134</v>
      </c>
    </row>
    <row r="38" spans="4:11" ht="15.75" customHeight="1">
      <c r="D38" s="15" t="s">
        <v>40</v>
      </c>
      <c r="F38" s="17" t="s">
        <v>41</v>
      </c>
      <c r="G38" s="22">
        <f>MAX(G36,G37)</f>
        <v>5</v>
      </c>
      <c r="H38" s="52" t="s">
        <v>134</v>
      </c>
      <c r="I38" s="24" t="s">
        <v>42</v>
      </c>
      <c r="J38" s="25"/>
      <c r="K38" s="26"/>
    </row>
    <row r="39" spans="4:10" ht="15.75" customHeight="1">
      <c r="D39" s="15" t="s">
        <v>43</v>
      </c>
      <c r="F39" s="17" t="s">
        <v>44</v>
      </c>
      <c r="G39" s="22">
        <f>ROUND(SQRT(G31^2+G32^2),2)</f>
        <v>3.35</v>
      </c>
      <c r="H39" s="49" t="s">
        <v>135</v>
      </c>
      <c r="I39" s="51" t="s">
        <v>136</v>
      </c>
      <c r="J39" s="50"/>
    </row>
    <row r="40" spans="2:7" ht="15.75" customHeight="1">
      <c r="B40" s="15" t="s">
        <v>45</v>
      </c>
      <c r="G40" s="25"/>
    </row>
    <row r="41" spans="2:11" ht="15.75" customHeight="1">
      <c r="B41" s="15"/>
      <c r="C41" s="15" t="s">
        <v>46</v>
      </c>
      <c r="E41" s="27" t="str">
        <f>IF(G41&gt;=0,"0","CH")</f>
        <v>0</v>
      </c>
      <c r="F41" s="1" t="s">
        <v>47</v>
      </c>
      <c r="G41" s="24">
        <f>ROUND(G35/G33,1)</f>
        <v>0.2</v>
      </c>
      <c r="H41" s="1" t="s">
        <v>48</v>
      </c>
      <c r="I41" s="2" t="str">
        <f>IF(G41&lt;=1,"1.0","CH")</f>
        <v>1.0</v>
      </c>
      <c r="J41" s="3" t="str">
        <f>IF(AND(G41&gt;=0,G41&lt;=1),"OK","CH")</f>
        <v>OK</v>
      </c>
      <c r="K41" s="26"/>
    </row>
    <row r="42" spans="3:11" ht="15.75" customHeight="1">
      <c r="C42" s="15" t="s">
        <v>137</v>
      </c>
      <c r="E42" s="27" t="str">
        <f>IF(G42&gt;=1,"1.0","CH")</f>
        <v>1.0</v>
      </c>
      <c r="F42" s="1" t="s">
        <v>49</v>
      </c>
      <c r="G42" s="24">
        <f>ROUND(G32/G33,1)</f>
        <v>3</v>
      </c>
      <c r="H42" s="1" t="s">
        <v>48</v>
      </c>
      <c r="I42" s="2" t="str">
        <f>IF(G42&lt;=3,"3.0","CH")</f>
        <v>3.0</v>
      </c>
      <c r="J42" s="3" t="str">
        <f>IF(AND(G42&gt;=1,G42&lt;=3),"OK","CH")</f>
        <v>OK</v>
      </c>
      <c r="K42" s="26"/>
    </row>
    <row r="43" spans="3:11" ht="15.75" customHeight="1">
      <c r="C43" s="15" t="s">
        <v>138</v>
      </c>
      <c r="E43" s="27" t="str">
        <f>IF(G43&gt;=4,"4.0","CH")</f>
        <v>4.0</v>
      </c>
      <c r="F43" s="1" t="s">
        <v>50</v>
      </c>
      <c r="G43" s="24">
        <f>ROUND(G33/(G34/100),1)</f>
        <v>5</v>
      </c>
      <c r="H43" s="1" t="s">
        <v>48</v>
      </c>
      <c r="I43" s="2" t="str">
        <f>IF(G43&lt;=16,"16","CH")</f>
        <v>16</v>
      </c>
      <c r="J43" s="3" t="str">
        <f>IF(AND(G43&gt;=4,G43&lt;=16),"OK","CH")</f>
        <v>OK</v>
      </c>
      <c r="K43" s="26"/>
    </row>
    <row r="44" spans="5:10" ht="15.75" customHeight="1">
      <c r="E44" s="25"/>
      <c r="G44" s="25"/>
      <c r="I44" s="25"/>
      <c r="J44" s="25"/>
    </row>
    <row r="45" ht="15.75" customHeight="1" thickBot="1"/>
    <row r="46" spans="2:10" ht="27" customHeight="1" thickBot="1" thickTop="1">
      <c r="B46" s="55" t="s">
        <v>0</v>
      </c>
      <c r="C46" s="56"/>
      <c r="D46" s="57" t="s">
        <v>51</v>
      </c>
      <c r="E46" s="55"/>
      <c r="F46" s="55"/>
      <c r="G46" s="55"/>
      <c r="H46" s="55"/>
      <c r="I46" s="55"/>
      <c r="J46" s="55"/>
    </row>
    <row r="47" spans="2:10" ht="15.75" customHeight="1" thickTop="1">
      <c r="B47" s="14"/>
      <c r="C47" s="14"/>
      <c r="D47" s="14"/>
      <c r="E47" s="14"/>
      <c r="F47" s="14"/>
      <c r="G47" s="14"/>
      <c r="H47" s="14"/>
      <c r="I47" s="14"/>
      <c r="J47" s="14"/>
    </row>
    <row r="48" ht="15.75" customHeight="1">
      <c r="B48" s="15" t="s">
        <v>52</v>
      </c>
    </row>
    <row r="49" ht="15.75" customHeight="1">
      <c r="B49" s="15" t="s">
        <v>53</v>
      </c>
    </row>
    <row r="50" ht="15.75" customHeight="1"/>
    <row r="51" ht="15.75" customHeight="1">
      <c r="B51" s="15" t="s">
        <v>54</v>
      </c>
    </row>
    <row r="52" spans="2:8" ht="15.75" customHeight="1">
      <c r="B52" s="15"/>
      <c r="C52" s="15" t="s">
        <v>55</v>
      </c>
      <c r="D52" s="15"/>
      <c r="E52" s="4" t="s">
        <v>56</v>
      </c>
      <c r="F52" s="4"/>
      <c r="G52" s="5">
        <f>ROUND(G33*10^2/G34,2)</f>
        <v>5</v>
      </c>
      <c r="H52" s="26"/>
    </row>
    <row r="53" spans="2:8" ht="15.75" customHeight="1">
      <c r="B53" s="15"/>
      <c r="D53" s="15"/>
      <c r="E53" s="4" t="s">
        <v>57</v>
      </c>
      <c r="F53" s="4"/>
      <c r="G53" s="5">
        <f>ROUND(G35/G33,2)</f>
        <v>0.2</v>
      </c>
      <c r="H53" s="26"/>
    </row>
    <row r="54" spans="2:8" ht="15.75" customHeight="1">
      <c r="B54" s="15"/>
      <c r="D54" s="15"/>
      <c r="E54" s="4" t="s">
        <v>58</v>
      </c>
      <c r="F54" s="4"/>
      <c r="G54" s="5">
        <f>ROUND(G32/G33,2)</f>
        <v>3</v>
      </c>
      <c r="H54" s="26"/>
    </row>
    <row r="55" spans="2:8" ht="15.75" customHeight="1">
      <c r="B55" s="15"/>
      <c r="D55" s="15"/>
      <c r="E55" s="4" t="s">
        <v>59</v>
      </c>
      <c r="F55" s="4"/>
      <c r="G55" s="5">
        <f>ROUND(G34/(G33*10^2),2)</f>
        <v>0.2</v>
      </c>
      <c r="H55" s="26"/>
    </row>
    <row r="56" spans="2:7" ht="15.75" customHeight="1">
      <c r="B56" s="15"/>
      <c r="G56" s="25"/>
    </row>
    <row r="57" ht="15.75" customHeight="1">
      <c r="B57" s="15" t="s">
        <v>60</v>
      </c>
    </row>
    <row r="58" spans="3:11" ht="15.75" customHeight="1">
      <c r="C58" s="15" t="s">
        <v>139</v>
      </c>
      <c r="J58" s="24">
        <f>ROUND(((4/(4+G52))+2.4*(4+G52^2)*G53/G52^2+0.1*G54^2)*G38*G33^2,2)</f>
        <v>9.51</v>
      </c>
      <c r="K58" s="21" t="s">
        <v>61</v>
      </c>
    </row>
    <row r="59" spans="3:11" ht="15.75" customHeight="1">
      <c r="C59" s="15" t="s">
        <v>140</v>
      </c>
      <c r="J59" s="24">
        <f>ROUND(0.5*J58-0.125*G38*G54^2*G33^2,2)</f>
        <v>-0.87</v>
      </c>
      <c r="K59" s="21" t="s">
        <v>61</v>
      </c>
    </row>
    <row r="60" spans="3:11" ht="15.75" customHeight="1">
      <c r="C60" s="15" t="s">
        <v>141</v>
      </c>
      <c r="J60" s="24">
        <f>ROUND((0.7+0.01*G55+0.1*G54+(0.2+0.05*G52+0.4*G54)*G53)*G38*G33^2,2)</f>
        <v>6.66</v>
      </c>
      <c r="K60" s="21" t="s">
        <v>61</v>
      </c>
    </row>
    <row r="61" spans="3:11" ht="15.75" customHeight="1">
      <c r="C61" s="15" t="s">
        <v>142</v>
      </c>
      <c r="J61" s="24">
        <f>ROUND((0.5-G55)*(1+1.1*G54+0.1*G53)*G38*G33^2,2)</f>
        <v>6.48</v>
      </c>
      <c r="K61" s="21" t="s">
        <v>61</v>
      </c>
    </row>
    <row r="62" spans="3:11" ht="15.75" customHeight="1">
      <c r="C62" s="15" t="s">
        <v>62</v>
      </c>
      <c r="J62" s="24">
        <f>ROUND(J$61*2/(G$33+2*G$35),2)</f>
        <v>9.26</v>
      </c>
      <c r="K62" s="21" t="s">
        <v>63</v>
      </c>
    </row>
    <row r="63" spans="3:11" ht="15.75" customHeight="1">
      <c r="C63" s="15" t="s">
        <v>64</v>
      </c>
      <c r="J63" s="24">
        <f>ROUND(G38*G33*G33+G38*G33*G32/2+ABS(J60-J58)*G33/G32,2)</f>
        <v>13.45</v>
      </c>
      <c r="K63" s="21" t="s">
        <v>63</v>
      </c>
    </row>
    <row r="64" spans="3:11" ht="15.75" customHeight="1">
      <c r="C64" s="15" t="s">
        <v>65</v>
      </c>
      <c r="J64" s="24">
        <f>ROUND((G38*G33*G32/2+ABS(J58-J60)*G33/G32),2)</f>
        <v>8.45</v>
      </c>
      <c r="K64" s="21" t="s">
        <v>63</v>
      </c>
    </row>
    <row r="65" spans="3:11" ht="15.75" customHeight="1">
      <c r="C65" s="15" t="s">
        <v>66</v>
      </c>
      <c r="J65" s="24">
        <f>ROUND(J64*G31/G39,2)</f>
        <v>3.78</v>
      </c>
      <c r="K65" s="21" t="s">
        <v>63</v>
      </c>
    </row>
    <row r="66" spans="3:10" ht="15.75" customHeight="1">
      <c r="C66" s="15"/>
      <c r="J66" s="6"/>
    </row>
    <row r="67" spans="2:6" ht="15.75" customHeight="1">
      <c r="B67" s="16" t="s">
        <v>67</v>
      </c>
      <c r="F67" s="17"/>
    </row>
    <row r="68" spans="4:6" ht="15.75" customHeight="1">
      <c r="D68" s="20" t="s">
        <v>68</v>
      </c>
      <c r="E68" s="7">
        <f>ROUND(J$58,2)</f>
        <v>9.51</v>
      </c>
      <c r="F68" s="16" t="s">
        <v>61</v>
      </c>
    </row>
    <row r="69" ht="15.75" customHeight="1"/>
    <row r="70" spans="3:4" ht="15.75" customHeight="1">
      <c r="C70" s="2" t="s">
        <v>69</v>
      </c>
      <c r="D70" s="26"/>
    </row>
    <row r="71" spans="3:11" ht="15.75" customHeight="1">
      <c r="C71" s="25"/>
      <c r="E71" s="17"/>
      <c r="F71" s="20" t="s">
        <v>70</v>
      </c>
      <c r="G71" s="7">
        <f>ROUND(J$60,2)</f>
        <v>6.66</v>
      </c>
      <c r="H71" s="11" t="s">
        <v>61</v>
      </c>
      <c r="I71" s="20" t="s">
        <v>143</v>
      </c>
      <c r="J71" s="8">
        <f>ROUND(G31,2)</f>
        <v>1.5</v>
      </c>
      <c r="K71" s="11" t="s">
        <v>135</v>
      </c>
    </row>
    <row r="72" spans="4:6" ht="15.75" customHeight="1">
      <c r="D72" s="20" t="s">
        <v>71</v>
      </c>
      <c r="E72" s="7">
        <f>ROUND(J$59,2)</f>
        <v>-0.87</v>
      </c>
      <c r="F72" s="11" t="s">
        <v>61</v>
      </c>
    </row>
    <row r="73" spans="9:11" ht="15.75" customHeight="1">
      <c r="I73" s="15" t="s">
        <v>8</v>
      </c>
      <c r="J73" s="9">
        <f>ROUND(G34,2)</f>
        <v>20</v>
      </c>
      <c r="K73" s="11" t="s">
        <v>33</v>
      </c>
    </row>
    <row r="74" ht="15.75" customHeight="1">
      <c r="D74" s="20" t="s">
        <v>15</v>
      </c>
    </row>
    <row r="75" spans="6:8" ht="15.75" customHeight="1">
      <c r="F75" s="20" t="s">
        <v>71</v>
      </c>
      <c r="G75" s="9">
        <f>ROUND(J$59,2)</f>
        <v>-0.87</v>
      </c>
      <c r="H75" s="11" t="s">
        <v>61</v>
      </c>
    </row>
    <row r="76" ht="15.75" customHeight="1"/>
    <row r="77" ht="15.75" customHeight="1"/>
    <row r="78" ht="15.75" customHeight="1"/>
    <row r="79" ht="15.75" customHeight="1"/>
    <row r="80" spans="3:8" ht="15.75" customHeight="1">
      <c r="C80" s="2" t="s">
        <v>72</v>
      </c>
      <c r="D80" s="26"/>
      <c r="F80" s="20" t="s">
        <v>73</v>
      </c>
      <c r="G80" s="9">
        <f>ROUND(J65,2)</f>
        <v>3.78</v>
      </c>
      <c r="H80" s="11" t="s">
        <v>63</v>
      </c>
    </row>
    <row r="81" ht="15.75" customHeight="1">
      <c r="C81" s="25"/>
    </row>
    <row r="82" ht="15.75" customHeight="1"/>
    <row r="83" ht="15.75" customHeight="1"/>
    <row r="84" ht="15.75" customHeight="1"/>
    <row r="85" ht="15.75" customHeight="1"/>
    <row r="86" ht="15.75" customHeight="1"/>
    <row r="87" spans="8:10" ht="15.75" customHeight="1">
      <c r="H87" s="17" t="s">
        <v>74</v>
      </c>
      <c r="I87" s="9">
        <f>ROUND(J62,2)</f>
        <v>9.26</v>
      </c>
      <c r="J87" s="11" t="s">
        <v>63</v>
      </c>
    </row>
    <row r="88" ht="15.75" customHeight="1"/>
    <row r="89" spans="4:11" ht="15.75" customHeight="1">
      <c r="D89" s="45"/>
      <c r="E89" s="45"/>
      <c r="H89" s="17"/>
      <c r="I89" s="20" t="s">
        <v>75</v>
      </c>
      <c r="J89" s="8">
        <f>ROUND(G$33,2)</f>
        <v>1</v>
      </c>
      <c r="K89" s="11" t="s">
        <v>26</v>
      </c>
    </row>
    <row r="90" spans="4:5" ht="15.75" customHeight="1">
      <c r="D90" s="45"/>
      <c r="E90" s="46"/>
    </row>
    <row r="91" spans="3:11" ht="15.75" customHeight="1">
      <c r="C91" s="2" t="s">
        <v>76</v>
      </c>
      <c r="D91" s="26"/>
      <c r="E91" s="45"/>
      <c r="I91" s="20" t="s">
        <v>77</v>
      </c>
      <c r="J91" s="8">
        <f>ROUND(G$35,2)</f>
        <v>0.2</v>
      </c>
      <c r="K91" s="11" t="s">
        <v>26</v>
      </c>
    </row>
    <row r="92" spans="3:9" ht="15.75" customHeight="1">
      <c r="C92" s="25"/>
      <c r="D92" s="45"/>
      <c r="E92" s="45"/>
      <c r="G92" s="20"/>
      <c r="I92" s="20" t="s">
        <v>30</v>
      </c>
    </row>
    <row r="93" spans="4:9" ht="15.75" customHeight="1">
      <c r="D93" s="45"/>
      <c r="E93" s="45"/>
      <c r="G93" s="20" t="s">
        <v>19</v>
      </c>
      <c r="H93" s="9">
        <f>ROUND(J61,2)</f>
        <v>6.48</v>
      </c>
      <c r="I93" s="11" t="s">
        <v>61</v>
      </c>
    </row>
    <row r="94" ht="15.75" customHeight="1"/>
    <row r="95" spans="5:7" ht="15.75" customHeight="1">
      <c r="E95" s="4"/>
      <c r="F95" s="4"/>
      <c r="G95" s="17"/>
    </row>
    <row r="96" spans="5:9" ht="15.75" customHeight="1">
      <c r="E96" s="10" t="s">
        <v>11</v>
      </c>
      <c r="F96" s="8">
        <f>ROUND(G$32,2)</f>
        <v>3</v>
      </c>
      <c r="G96" s="17" t="s">
        <v>78</v>
      </c>
      <c r="H96" s="8">
        <f>ROUND(G$33,2)</f>
        <v>1</v>
      </c>
      <c r="I96" s="11" t="s">
        <v>26</v>
      </c>
    </row>
    <row r="97" ht="15.75" customHeight="1"/>
    <row r="98" ht="15.75" customHeight="1" thickBot="1"/>
    <row r="99" spans="2:10" ht="27" customHeight="1" thickBot="1" thickTop="1">
      <c r="B99" s="55" t="s">
        <v>0</v>
      </c>
      <c r="C99" s="56"/>
      <c r="D99" s="57" t="s">
        <v>79</v>
      </c>
      <c r="E99" s="55"/>
      <c r="F99" s="55"/>
      <c r="G99" s="55"/>
      <c r="H99" s="55"/>
      <c r="I99" s="55"/>
      <c r="J99" s="55"/>
    </row>
    <row r="100" spans="2:10" ht="15.75" customHeight="1" thickTop="1">
      <c r="B100" s="14"/>
      <c r="C100" s="14"/>
      <c r="D100" s="14"/>
      <c r="E100" s="14"/>
      <c r="F100" s="14"/>
      <c r="G100" s="14"/>
      <c r="H100" s="14"/>
      <c r="I100" s="14"/>
      <c r="J100" s="14"/>
    </row>
    <row r="101" ht="15.75" customHeight="1">
      <c r="B101" s="15" t="s">
        <v>80</v>
      </c>
    </row>
    <row r="102" ht="15.75" customHeight="1"/>
    <row r="103" ht="15.75" customHeight="1">
      <c r="B103" s="16" t="s">
        <v>81</v>
      </c>
    </row>
    <row r="104" spans="2:11" ht="15.75" customHeight="1">
      <c r="B104" s="17"/>
      <c r="D104" s="15" t="s">
        <v>144</v>
      </c>
      <c r="F104" s="53" t="s">
        <v>145</v>
      </c>
      <c r="G104" s="41">
        <v>195</v>
      </c>
      <c r="H104" s="24" t="s">
        <v>152</v>
      </c>
      <c r="I104" s="42" t="s">
        <v>82</v>
      </c>
      <c r="J104" s="43"/>
      <c r="K104" s="26"/>
    </row>
    <row r="105" spans="2:11" ht="15.75" customHeight="1">
      <c r="B105" s="17"/>
      <c r="D105" s="15" t="s">
        <v>83</v>
      </c>
      <c r="F105" s="17" t="s">
        <v>146</v>
      </c>
      <c r="G105" s="41">
        <v>24</v>
      </c>
      <c r="H105" s="24" t="s">
        <v>152</v>
      </c>
      <c r="I105" s="42" t="s">
        <v>84</v>
      </c>
      <c r="J105" s="43"/>
      <c r="K105" s="26"/>
    </row>
    <row r="106" spans="4:11" ht="15.75" customHeight="1">
      <c r="D106" s="15" t="s">
        <v>147</v>
      </c>
      <c r="F106" s="53" t="s">
        <v>148</v>
      </c>
      <c r="G106" s="28">
        <f>IF(G105=36,0.85,IF(G105=33,0.82,IF(G105=30,0.79,IF(G105=27,0.76,IF(G105=24,0.73,IF(G105=21,0.7,""))))))</f>
        <v>0.73</v>
      </c>
      <c r="H106" s="24" t="s">
        <v>152</v>
      </c>
      <c r="I106" s="41" t="s">
        <v>85</v>
      </c>
      <c r="J106" s="43"/>
      <c r="K106" s="26"/>
    </row>
    <row r="107" spans="4:10" ht="15.75" customHeight="1">
      <c r="D107" s="15" t="s">
        <v>86</v>
      </c>
      <c r="F107" s="53" t="s">
        <v>87</v>
      </c>
      <c r="G107" s="24">
        <f>ROUND(G33*1000/3,0)</f>
        <v>333</v>
      </c>
      <c r="H107" s="24" t="s">
        <v>88</v>
      </c>
      <c r="I107" s="25"/>
      <c r="J107" s="25"/>
    </row>
    <row r="108" spans="2:11" ht="15.75" customHeight="1">
      <c r="B108" s="15"/>
      <c r="D108" s="15" t="s">
        <v>89</v>
      </c>
      <c r="F108" s="17" t="s">
        <v>90</v>
      </c>
      <c r="G108" s="41">
        <v>180</v>
      </c>
      <c r="H108" s="24" t="s">
        <v>88</v>
      </c>
      <c r="I108" s="41" t="s">
        <v>91</v>
      </c>
      <c r="J108" s="43"/>
      <c r="K108" s="26"/>
    </row>
    <row r="109" spans="4:11" ht="15.75" customHeight="1">
      <c r="D109" s="15" t="s">
        <v>150</v>
      </c>
      <c r="F109" s="53" t="s">
        <v>151</v>
      </c>
      <c r="G109" s="41">
        <v>65</v>
      </c>
      <c r="H109" s="24" t="s">
        <v>88</v>
      </c>
      <c r="I109" s="42" t="s">
        <v>82</v>
      </c>
      <c r="J109" s="43"/>
      <c r="K109" s="26"/>
    </row>
    <row r="110" spans="4:10" ht="15.75" customHeight="1">
      <c r="D110" s="15" t="s">
        <v>92</v>
      </c>
      <c r="G110" s="24">
        <f>ROUND((G108-G109)*0.875,1)</f>
        <v>100.6</v>
      </c>
      <c r="H110" s="24" t="s">
        <v>88</v>
      </c>
      <c r="I110" s="25"/>
      <c r="J110" s="25"/>
    </row>
    <row r="111" spans="4:11" ht="15.75" customHeight="1">
      <c r="D111" s="15" t="s">
        <v>93</v>
      </c>
      <c r="G111" s="24">
        <f>ROUND(J61*10^6/(G104*G110*10^2),1)</f>
        <v>3.3</v>
      </c>
      <c r="H111" s="24" t="s">
        <v>153</v>
      </c>
      <c r="I111" s="42" t="s">
        <v>94</v>
      </c>
      <c r="J111" s="43"/>
      <c r="K111" s="26"/>
    </row>
    <row r="112" spans="4:11" ht="15.75" customHeight="1">
      <c r="D112" s="15" t="s">
        <v>95</v>
      </c>
      <c r="G112" s="2">
        <f>IF(H112="D16",ROUNDUP(G111/1.99,0),IF(H112="D13",ROUNDUP(G111/1.27,0),"CH"))</f>
        <v>3</v>
      </c>
      <c r="H112" s="38" t="s">
        <v>96</v>
      </c>
      <c r="I112" s="42" t="s">
        <v>97</v>
      </c>
      <c r="J112" s="43"/>
      <c r="K112" s="26"/>
    </row>
    <row r="113" spans="4:11" ht="15.75" customHeight="1">
      <c r="D113" s="15" t="s">
        <v>98</v>
      </c>
      <c r="G113" s="24">
        <f>ROUND(J$62,2)</f>
        <v>9.26</v>
      </c>
      <c r="H113" s="24" t="s">
        <v>63</v>
      </c>
      <c r="I113" s="29" t="str">
        <f>IF(J62=G113,"応力　OK　です","確認して下さい")</f>
        <v>応力　OK　です</v>
      </c>
      <c r="J113" s="30"/>
      <c r="K113" s="26"/>
    </row>
    <row r="114" spans="4:12" ht="15.75" customHeight="1">
      <c r="D114" s="15" t="s">
        <v>149</v>
      </c>
      <c r="E114" s="15"/>
      <c r="F114" s="15"/>
      <c r="G114" s="31">
        <f>ROUND(G113*10^3/(G107*G110),3)</f>
        <v>0.276</v>
      </c>
      <c r="H114" s="24" t="s">
        <v>152</v>
      </c>
      <c r="I114" s="29" t="str">
        <f>IF(G114&gt;=G106,"≧Lｆｓ　故　変更",IF(G114&lt;G106,"＜Lfs以下故　ＯＫです",""))</f>
        <v>＜Lfs以下故　ＯＫです</v>
      </c>
      <c r="J114" s="32"/>
      <c r="K114" s="30"/>
      <c r="L114" s="26"/>
    </row>
    <row r="115" spans="5:11" ht="15.75" customHeight="1">
      <c r="E115" s="15"/>
      <c r="G115" s="6"/>
      <c r="H115" s="6"/>
      <c r="I115" s="25"/>
      <c r="J115" s="25"/>
      <c r="K115" s="25"/>
    </row>
    <row r="116" spans="2:5" ht="15.75" customHeight="1">
      <c r="B116" s="15" t="s">
        <v>99</v>
      </c>
      <c r="E116" s="15"/>
    </row>
    <row r="117" spans="3:8" ht="15.75" customHeight="1">
      <c r="C117" s="15" t="s">
        <v>100</v>
      </c>
      <c r="D117" s="15"/>
      <c r="E117" s="15" t="s">
        <v>101</v>
      </c>
      <c r="G117" s="33">
        <f>MAX(J$58,J$60,ABS(J$59))</f>
        <v>9.51</v>
      </c>
      <c r="H117" s="21" t="s">
        <v>61</v>
      </c>
    </row>
    <row r="118" spans="3:11" ht="15.75" customHeight="1">
      <c r="C118" s="15" t="s">
        <v>102</v>
      </c>
      <c r="D118" s="15"/>
      <c r="G118" s="24">
        <f>ROUND(G38*G33*G33+G38*G33*G32/2+ABS(J58-J60)*G33/G32,2)</f>
        <v>13.45</v>
      </c>
      <c r="H118" s="24" t="s">
        <v>63</v>
      </c>
      <c r="I118" s="29" t="str">
        <f>IF(J63=G118,"応力　ＯＫ　です","確認してください")</f>
        <v>応力　ＯＫ　です</v>
      </c>
      <c r="J118" s="30"/>
      <c r="K118" s="26"/>
    </row>
    <row r="119" spans="3:10" ht="15.75" customHeight="1">
      <c r="C119" s="15" t="s">
        <v>103</v>
      </c>
      <c r="G119" s="24">
        <f>ROUND(G118*G39/G31,2)</f>
        <v>30.04</v>
      </c>
      <c r="H119" s="24" t="s">
        <v>63</v>
      </c>
      <c r="I119" s="25"/>
      <c r="J119" s="25"/>
    </row>
    <row r="120" spans="3:8" ht="15.75" customHeight="1">
      <c r="C120" s="15" t="s">
        <v>66</v>
      </c>
      <c r="G120" s="24">
        <f>ROUND(G121*G31/G39,2)</f>
        <v>3.78</v>
      </c>
      <c r="H120" s="21" t="s">
        <v>63</v>
      </c>
    </row>
    <row r="121" spans="3:11" ht="15.75" customHeight="1">
      <c r="C121" s="15" t="s">
        <v>104</v>
      </c>
      <c r="G121" s="24">
        <f>ROUND(($G$38*$G$33*$G$32/2+ABS($J$58-$J$60)*$G$33/$G$32),2)</f>
        <v>8.45</v>
      </c>
      <c r="H121" s="24" t="s">
        <v>63</v>
      </c>
      <c r="I121" s="29" t="str">
        <f>IF(J64=G121,"応力　ＯＫ　です","確認してください")</f>
        <v>応力　ＯＫ　です</v>
      </c>
      <c r="J121" s="30"/>
      <c r="K121" s="26"/>
    </row>
    <row r="122" spans="3:11" ht="15.75" customHeight="1">
      <c r="C122" s="15" t="s">
        <v>105</v>
      </c>
      <c r="G122" s="24">
        <f>ROUNDUP(G39*10^2/G34,0)</f>
        <v>17</v>
      </c>
      <c r="H122" s="23" t="s">
        <v>106</v>
      </c>
      <c r="I122" s="34"/>
      <c r="J122" s="2">
        <f>IF(G122&gt;25,"スラブ厚変更",IF(AND(G122&gt;20,G122&lt;=25),1.75,IF(AND(G122&gt;10,G122&lt;=15),1,IF(AND(G122&gt;15,G122&lt;=20),1.25,""))))</f>
        <v>1.25</v>
      </c>
      <c r="K122" s="35" t="s">
        <v>107</v>
      </c>
    </row>
    <row r="123" spans="3:10" ht="15.75" customHeight="1">
      <c r="C123" s="15" t="s">
        <v>108</v>
      </c>
      <c r="F123" s="54" t="s">
        <v>109</v>
      </c>
      <c r="G123" s="36">
        <f>ROUND(J122*G117,1)</f>
        <v>11.9</v>
      </c>
      <c r="H123" s="21" t="s">
        <v>61</v>
      </c>
      <c r="J123" s="25"/>
    </row>
    <row r="124" spans="6:8" ht="15.75" customHeight="1">
      <c r="F124" s="54" t="s">
        <v>110</v>
      </c>
      <c r="G124" s="36">
        <f>ROUND((G119+G120)*J122,1)</f>
        <v>42.3</v>
      </c>
      <c r="H124" s="21" t="s">
        <v>63</v>
      </c>
    </row>
    <row r="125" spans="6:8" ht="15.75" customHeight="1">
      <c r="F125" s="54" t="s">
        <v>111</v>
      </c>
      <c r="G125" s="36">
        <f>ROUND(G121*J122,1)</f>
        <v>10.6</v>
      </c>
      <c r="H125" s="35" t="s">
        <v>112</v>
      </c>
    </row>
    <row r="126" spans="4:12" ht="15.75" customHeight="1">
      <c r="D126" s="15" t="s">
        <v>113</v>
      </c>
      <c r="E126" s="15"/>
      <c r="F126" s="24">
        <f>ROUND(G33*1000,0)</f>
        <v>1000</v>
      </c>
      <c r="G126" s="24">
        <f>ROUND(G34*10,1)</f>
        <v>200</v>
      </c>
      <c r="H126" s="37" t="s">
        <v>114</v>
      </c>
      <c r="I126" s="25"/>
      <c r="J126" s="25"/>
      <c r="K126" s="25"/>
      <c r="L126" s="26"/>
    </row>
    <row r="127" spans="6:11" ht="15.75" customHeight="1">
      <c r="F127" s="25"/>
      <c r="G127" s="25"/>
      <c r="H127" s="25"/>
      <c r="I127" s="25"/>
      <c r="J127" s="25"/>
      <c r="K127" s="25"/>
    </row>
    <row r="128" ht="15.75" customHeight="1">
      <c r="B128" s="15" t="s">
        <v>115</v>
      </c>
    </row>
    <row r="129" spans="2:12" ht="15.75" customHeight="1">
      <c r="B129" s="15"/>
      <c r="C129" s="15" t="s">
        <v>155</v>
      </c>
      <c r="F129" s="53" t="s">
        <v>145</v>
      </c>
      <c r="G129" s="28">
        <f>ROUND(G104,2)</f>
        <v>195</v>
      </c>
      <c r="H129" s="24" t="s">
        <v>152</v>
      </c>
      <c r="I129" s="42" t="s">
        <v>132</v>
      </c>
      <c r="J129" s="43"/>
      <c r="K129" s="43"/>
      <c r="L129" s="26"/>
    </row>
    <row r="130" spans="2:12" ht="15.75" customHeight="1">
      <c r="B130" s="15"/>
      <c r="C130" s="15" t="s">
        <v>156</v>
      </c>
      <c r="F130" s="53" t="s">
        <v>148</v>
      </c>
      <c r="G130" s="28">
        <f>ROUND(G106,2)</f>
        <v>0.73</v>
      </c>
      <c r="H130" s="24" t="s">
        <v>152</v>
      </c>
      <c r="I130" s="42" t="s">
        <v>132</v>
      </c>
      <c r="J130" s="43"/>
      <c r="K130" s="43"/>
      <c r="L130" s="26"/>
    </row>
    <row r="131" spans="3:11" ht="15.75" customHeight="1">
      <c r="C131" s="15" t="s">
        <v>116</v>
      </c>
      <c r="G131" s="24">
        <f>ROUND(J$60,2)</f>
        <v>6.66</v>
      </c>
      <c r="H131" s="24" t="s">
        <v>61</v>
      </c>
      <c r="I131" s="29" t="str">
        <f>IF(J$60=G131,"応力　ＯＫ　です","確認してください")</f>
        <v>応力　ＯＫ　です</v>
      </c>
      <c r="J131" s="30"/>
      <c r="K131" s="33"/>
    </row>
    <row r="132" spans="3:10" ht="15.75" customHeight="1">
      <c r="C132" s="15" t="s">
        <v>117</v>
      </c>
      <c r="D132" s="15"/>
      <c r="G132" s="24">
        <f>ROUND(G118,2)</f>
        <v>13.45</v>
      </c>
      <c r="H132" s="24" t="s">
        <v>63</v>
      </c>
      <c r="I132" s="25"/>
      <c r="J132" s="25"/>
    </row>
    <row r="133" spans="3:8" ht="15.75" customHeight="1">
      <c r="C133" s="15" t="s">
        <v>118</v>
      </c>
      <c r="G133" s="24">
        <f>ROUND(G132*G32/G31,1)</f>
        <v>26.9</v>
      </c>
      <c r="H133" s="21" t="s">
        <v>63</v>
      </c>
    </row>
    <row r="134" spans="3:11" ht="15.75" customHeight="1">
      <c r="C134" s="15" t="s">
        <v>119</v>
      </c>
      <c r="G134" s="41">
        <v>200</v>
      </c>
      <c r="H134" s="24" t="s">
        <v>88</v>
      </c>
      <c r="I134" s="42" t="s">
        <v>120</v>
      </c>
      <c r="J134" s="43"/>
      <c r="K134" s="26"/>
    </row>
    <row r="135" spans="3:11" ht="15.75" customHeight="1">
      <c r="C135" s="15" t="s">
        <v>121</v>
      </c>
      <c r="G135" s="41">
        <v>65</v>
      </c>
      <c r="H135" s="24" t="s">
        <v>88</v>
      </c>
      <c r="I135" s="42" t="s">
        <v>82</v>
      </c>
      <c r="J135" s="43"/>
      <c r="K135" s="26"/>
    </row>
    <row r="136" spans="3:10" ht="15.75" customHeight="1">
      <c r="C136" s="15" t="s">
        <v>122</v>
      </c>
      <c r="G136" s="24">
        <f>ROUND((G134-G135)*0.875,1)</f>
        <v>118.1</v>
      </c>
      <c r="H136" s="24" t="s">
        <v>88</v>
      </c>
      <c r="I136" s="25"/>
      <c r="J136" s="25"/>
    </row>
    <row r="137" spans="3:12" ht="15.75" customHeight="1">
      <c r="C137" s="15" t="s">
        <v>123</v>
      </c>
      <c r="G137" s="24">
        <f>ROUND(G131*10^6/(G129*G136*10^2),1)</f>
        <v>2.9</v>
      </c>
      <c r="H137" s="23" t="s">
        <v>154</v>
      </c>
      <c r="I137" s="42" t="s">
        <v>124</v>
      </c>
      <c r="J137" s="43"/>
      <c r="K137" s="43"/>
      <c r="L137" s="26"/>
    </row>
    <row r="138" spans="3:12" ht="15.75" customHeight="1">
      <c r="C138" s="11" t="s">
        <v>157</v>
      </c>
      <c r="E138" s="15"/>
      <c r="F138" s="17"/>
      <c r="G138" s="41">
        <v>13</v>
      </c>
      <c r="H138" s="42" t="s">
        <v>125</v>
      </c>
      <c r="I138" s="44"/>
      <c r="J138" s="43"/>
      <c r="K138" s="43"/>
      <c r="L138" s="26"/>
    </row>
    <row r="139" spans="3:12" ht="15.75" customHeight="1">
      <c r="C139" s="15" t="s">
        <v>126</v>
      </c>
      <c r="E139" s="15"/>
      <c r="G139" s="24">
        <f>IF(G138=16,ROUND(1.99*10^3/G137,0),IF(G138=1316,ROUND(1.63*10^3/G137,0),IF(G138=13,ROUND(1.27*10^3/G137,0),IF(G138=1013,ROUND(0.99*10^3/G137,0),IF(G138=10,ROUND(0.71*10^3/G137,0),"CH")))))</f>
        <v>438</v>
      </c>
      <c r="H139" s="23" t="s">
        <v>88</v>
      </c>
      <c r="I139" s="42" t="s">
        <v>127</v>
      </c>
      <c r="J139" s="43"/>
      <c r="K139" s="43"/>
      <c r="L139" s="26"/>
    </row>
    <row r="140" spans="3:12" ht="15.75" customHeight="1">
      <c r="C140" s="15" t="s">
        <v>128</v>
      </c>
      <c r="E140" s="15"/>
      <c r="G140" s="41">
        <f>ROUND(G33*10^3,0)</f>
        <v>1000</v>
      </c>
      <c r="H140" s="24" t="s">
        <v>88</v>
      </c>
      <c r="I140" s="29" t="str">
        <f>IF(G$33*10^3=G140,"踊り場幅長さ　ＯＫ　です","確認してください")</f>
        <v>踊り場幅長さ　ＯＫ　です</v>
      </c>
      <c r="J140" s="30"/>
      <c r="K140" s="30"/>
      <c r="L140" s="26"/>
    </row>
    <row r="141" spans="3:11" ht="15.75" customHeight="1">
      <c r="C141" s="15"/>
      <c r="D141" s="15" t="s">
        <v>92</v>
      </c>
      <c r="G141" s="28">
        <f>ROUND((G140-G135)*0.875,1)</f>
        <v>818.1</v>
      </c>
      <c r="H141" s="24" t="s">
        <v>88</v>
      </c>
      <c r="I141" s="25"/>
      <c r="J141" s="25"/>
      <c r="K141" s="25"/>
    </row>
    <row r="142" spans="3:12" ht="15.75" customHeight="1">
      <c r="C142" s="15" t="s">
        <v>129</v>
      </c>
      <c r="E142" s="15"/>
      <c r="G142" s="28">
        <f>ROUND(G134,0)</f>
        <v>200</v>
      </c>
      <c r="H142" s="24" t="s">
        <v>88</v>
      </c>
      <c r="I142" s="41" t="s">
        <v>133</v>
      </c>
      <c r="J142" s="43"/>
      <c r="K142" s="43"/>
      <c r="L142" s="26"/>
    </row>
    <row r="143" spans="4:11" ht="15.75" customHeight="1">
      <c r="D143" s="15" t="s">
        <v>158</v>
      </c>
      <c r="E143" s="15"/>
      <c r="F143" s="15"/>
      <c r="G143" s="31">
        <f>ROUND(G133*10^3/(G142*G141),3)</f>
        <v>0.164</v>
      </c>
      <c r="H143" s="24" t="s">
        <v>152</v>
      </c>
      <c r="I143" s="25"/>
      <c r="J143" s="25"/>
      <c r="K143" s="25"/>
    </row>
    <row r="144" spans="3:12" ht="15.75" customHeight="1">
      <c r="C144" s="15" t="s">
        <v>130</v>
      </c>
      <c r="E144" s="15" t="s">
        <v>159</v>
      </c>
      <c r="G144" s="31">
        <f>ROUND(SQRT(G114^2+G143^2),3)</f>
        <v>0.321</v>
      </c>
      <c r="H144" s="24" t="s">
        <v>152</v>
      </c>
      <c r="I144" s="29" t="str">
        <f>IF(G144&gt;=G130,"≧Lfs故　変更",IF(G144&lt;G130,"＜Lfs以下故　ＯＫです",""))</f>
        <v>＜Lfs以下故　ＯＫです</v>
      </c>
      <c r="J144" s="32"/>
      <c r="K144" s="30"/>
      <c r="L144" s="26"/>
    </row>
    <row r="145" spans="7:11" ht="15.75" customHeight="1">
      <c r="G145" s="25"/>
      <c r="H145" s="25"/>
      <c r="I145" s="25"/>
      <c r="J145" s="25"/>
      <c r="K145" s="25"/>
    </row>
  </sheetData>
  <sheetProtection/>
  <mergeCells count="4">
    <mergeCell ref="B46:C46"/>
    <mergeCell ref="D46:J46"/>
    <mergeCell ref="B99:C99"/>
    <mergeCell ref="D99:J99"/>
  </mergeCells>
  <printOptions horizontalCentered="1"/>
  <pageMargins left="0.33" right="0.27569444444444446" top="0.27569444444444446" bottom="0.27569444444444446" header="0.512" footer="0.512"/>
  <pageSetup orientation="portrait" paperSize="9" scale="85" r:id="rId2"/>
  <rowBreaks count="3" manualBreakCount="3">
    <brk id="44" max="11" man="1"/>
    <brk id="97" max="11" man="1"/>
    <brk id="14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2010-07-23T03:15:52Z</cp:lastPrinted>
  <dcterms:modified xsi:type="dcterms:W3CDTF">2012-03-04T13:30:12Z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